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Base AC\Data AC 2019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9" i="1" l="1"/>
  <c r="P107" i="1"/>
  <c r="O106" i="1"/>
  <c r="M106" i="1"/>
  <c r="K106" i="1"/>
  <c r="J106" i="1"/>
  <c r="I106" i="1"/>
  <c r="H106" i="1"/>
  <c r="G106" i="1"/>
  <c r="F106" i="1"/>
  <c r="E106" i="1"/>
  <c r="N105" i="1"/>
  <c r="N104" i="1"/>
  <c r="O103" i="1"/>
  <c r="K103" i="1"/>
  <c r="J103" i="1"/>
  <c r="I103" i="1"/>
  <c r="H103" i="1"/>
  <c r="G103" i="1"/>
  <c r="F103" i="1"/>
  <c r="E103" i="1"/>
  <c r="N102" i="1"/>
  <c r="N101" i="1"/>
  <c r="N100" i="1"/>
  <c r="N99" i="1"/>
  <c r="N98" i="1"/>
  <c r="O97" i="1"/>
  <c r="K97" i="1"/>
  <c r="J97" i="1"/>
  <c r="I97" i="1"/>
  <c r="H97" i="1"/>
  <c r="G97" i="1"/>
  <c r="F97" i="1"/>
  <c r="E97" i="1"/>
  <c r="N96" i="1"/>
  <c r="N95" i="1"/>
  <c r="N94" i="1"/>
  <c r="N93" i="1"/>
  <c r="N92" i="1"/>
  <c r="N91" i="1"/>
  <c r="O90" i="1"/>
  <c r="K90" i="1"/>
  <c r="J90" i="1"/>
  <c r="I90" i="1"/>
  <c r="H90" i="1"/>
  <c r="G90" i="1"/>
  <c r="F90" i="1"/>
  <c r="E90" i="1"/>
  <c r="N89" i="1"/>
  <c r="N88" i="1"/>
  <c r="N87" i="1"/>
  <c r="N86" i="1"/>
  <c r="K85" i="1"/>
  <c r="J85" i="1"/>
  <c r="I85" i="1"/>
  <c r="H85" i="1"/>
  <c r="G85" i="1"/>
  <c r="F85" i="1"/>
  <c r="E85" i="1"/>
  <c r="N84" i="1"/>
  <c r="O84" i="1" s="1"/>
  <c r="O85" i="1" s="1"/>
  <c r="N83" i="1"/>
  <c r="N82" i="1"/>
  <c r="N81" i="1"/>
  <c r="N80" i="1"/>
  <c r="N79" i="1"/>
  <c r="N78" i="1"/>
  <c r="K77" i="1"/>
  <c r="J77" i="1"/>
  <c r="I77" i="1"/>
  <c r="H77" i="1"/>
  <c r="G77" i="1"/>
  <c r="F77" i="1"/>
  <c r="E77" i="1"/>
  <c r="N76" i="1"/>
  <c r="O76" i="1" s="1"/>
  <c r="O77" i="1" s="1"/>
  <c r="N75" i="1"/>
  <c r="N74" i="1"/>
  <c r="N73" i="1"/>
  <c r="N72" i="1"/>
  <c r="M71" i="1"/>
  <c r="K71" i="1"/>
  <c r="J71" i="1"/>
  <c r="I71" i="1"/>
  <c r="H71" i="1"/>
  <c r="G71" i="1"/>
  <c r="F71" i="1"/>
  <c r="E71" i="1"/>
  <c r="N70" i="1"/>
  <c r="O70" i="1" s="1"/>
  <c r="O69" i="1"/>
  <c r="N69" i="1"/>
  <c r="N68" i="1"/>
  <c r="N67" i="1"/>
  <c r="N66" i="1"/>
  <c r="N65" i="1"/>
  <c r="N64" i="1"/>
  <c r="N63" i="1"/>
  <c r="N62" i="1"/>
  <c r="N61" i="1"/>
  <c r="N60" i="1"/>
  <c r="N59" i="1"/>
  <c r="N58" i="1"/>
  <c r="O57" i="1"/>
  <c r="K57" i="1"/>
  <c r="J57" i="1"/>
  <c r="I57" i="1"/>
  <c r="H57" i="1"/>
  <c r="G57" i="1"/>
  <c r="F57" i="1"/>
  <c r="E57" i="1"/>
  <c r="N56" i="1"/>
  <c r="N55" i="1"/>
  <c r="N54" i="1"/>
  <c r="N53" i="1"/>
  <c r="N52" i="1"/>
  <c r="N51" i="1"/>
  <c r="O50" i="1"/>
  <c r="K50" i="1"/>
  <c r="J50" i="1"/>
  <c r="I50" i="1"/>
  <c r="H50" i="1"/>
  <c r="G50" i="1"/>
  <c r="F50" i="1"/>
  <c r="E50" i="1"/>
  <c r="N49" i="1"/>
  <c r="N48" i="1"/>
  <c r="N47" i="1"/>
  <c r="N46" i="1"/>
  <c r="N45" i="1"/>
  <c r="N44" i="1"/>
  <c r="N43" i="1"/>
  <c r="N42" i="1"/>
  <c r="K41" i="1"/>
  <c r="J41" i="1"/>
  <c r="I41" i="1"/>
  <c r="H41" i="1"/>
  <c r="G41" i="1"/>
  <c r="F41" i="1"/>
  <c r="E41" i="1"/>
  <c r="O40" i="1"/>
  <c r="N40" i="1"/>
  <c r="O39" i="1"/>
  <c r="N39" i="1"/>
  <c r="N38" i="1"/>
  <c r="N37" i="1"/>
  <c r="O36" i="1"/>
  <c r="K36" i="1"/>
  <c r="J36" i="1"/>
  <c r="I36" i="1"/>
  <c r="H36" i="1"/>
  <c r="G36" i="1"/>
  <c r="F36" i="1"/>
  <c r="E36" i="1"/>
  <c r="N35" i="1"/>
  <c r="N34" i="1"/>
  <c r="N33" i="1"/>
  <c r="N32" i="1"/>
  <c r="N31" i="1"/>
  <c r="N30" i="1"/>
  <c r="N29" i="1"/>
  <c r="N28" i="1"/>
  <c r="N27" i="1"/>
  <c r="O26" i="1"/>
  <c r="K26" i="1"/>
  <c r="J26" i="1"/>
  <c r="I26" i="1"/>
  <c r="H26" i="1"/>
  <c r="G26" i="1"/>
  <c r="F26" i="1"/>
  <c r="E26" i="1"/>
  <c r="N25" i="1"/>
  <c r="N24" i="1"/>
  <c r="N23" i="1"/>
  <c r="N21" i="1"/>
  <c r="N20" i="1"/>
  <c r="O19" i="1"/>
  <c r="K19" i="1"/>
  <c r="J19" i="1"/>
  <c r="I19" i="1"/>
  <c r="H19" i="1"/>
  <c r="G19" i="1"/>
  <c r="F19" i="1"/>
  <c r="E19" i="1"/>
  <c r="N18" i="1"/>
  <c r="N17" i="1"/>
  <c r="N16" i="1"/>
  <c r="N15" i="1"/>
  <c r="N14" i="1"/>
  <c r="N13" i="1"/>
  <c r="N12" i="1"/>
  <c r="N11" i="1"/>
  <c r="K10" i="1"/>
  <c r="J10" i="1"/>
  <c r="I10" i="1"/>
  <c r="H10" i="1"/>
  <c r="G10" i="1"/>
  <c r="F10" i="1"/>
  <c r="E10" i="1"/>
  <c r="N9" i="1"/>
  <c r="O9" i="1" s="1"/>
  <c r="N8" i="1"/>
  <c r="N7" i="1"/>
  <c r="N6" i="1"/>
  <c r="N5" i="1"/>
  <c r="O10" i="1" l="1"/>
  <c r="O41" i="1"/>
  <c r="G107" i="1"/>
  <c r="N41" i="1"/>
  <c r="N97" i="1"/>
  <c r="E107" i="1"/>
  <c r="O71" i="1"/>
  <c r="N85" i="1"/>
  <c r="N106" i="1"/>
  <c r="N19" i="1"/>
  <c r="N50" i="1"/>
  <c r="N57" i="1"/>
  <c r="N71" i="1"/>
  <c r="N77" i="1"/>
  <c r="N90" i="1"/>
  <c r="N26" i="1"/>
  <c r="F107" i="1"/>
  <c r="N36" i="1"/>
  <c r="N10" i="1"/>
  <c r="N103" i="1"/>
  <c r="P108" i="1"/>
  <c r="O107" i="1" l="1"/>
  <c r="N107" i="1"/>
</calcChain>
</file>

<file path=xl/comments1.xml><?xml version="1.0" encoding="utf-8"?>
<comments xmlns="http://schemas.openxmlformats.org/spreadsheetml/2006/main">
  <authors>
    <author>KGT</author>
  </authors>
  <commentList>
    <comment ref="L86" authorId="0" shapeId="0">
      <text>
        <r>
          <rPr>
            <b/>
            <sz val="9"/>
            <color indexed="81"/>
            <rFont val="Tahoma"/>
            <family val="2"/>
          </rPr>
          <t>KGT:</t>
        </r>
        <r>
          <rPr>
            <sz val="9"/>
            <color indexed="81"/>
            <rFont val="Tahoma"/>
            <family val="2"/>
          </rPr>
          <t xml:space="preserve">
ចាស់ ១៣០,០០០
ថ្មី ១១៣,៧០០</t>
        </r>
      </text>
    </comment>
    <comment ref="L88" authorId="0" shapeId="0">
      <text>
        <r>
          <rPr>
            <b/>
            <sz val="9"/>
            <color indexed="81"/>
            <rFont val="Tahoma"/>
            <family val="2"/>
          </rPr>
          <t>KGT:</t>
        </r>
        <r>
          <rPr>
            <sz val="9"/>
            <color indexed="81"/>
            <rFont val="Tahoma"/>
            <family val="2"/>
          </rPr>
          <t xml:space="preserve">
ថ្មី ៥៦,៨៥០រៀល
ចាស់ ១៣០,០០០</t>
        </r>
      </text>
    </comment>
  </commentList>
</comments>
</file>

<file path=xl/sharedStrings.xml><?xml version="1.0" encoding="utf-8"?>
<sst xmlns="http://schemas.openxmlformats.org/spreadsheetml/2006/main" count="504" uniqueCount="300">
  <si>
    <t>ល.រ</t>
  </si>
  <si>
    <t>ឈ្មោះសហគមន៍កសិកម្ម</t>
  </si>
  <si>
    <t>ទីស្នាក់ការសហគមន៍</t>
  </si>
  <si>
    <t>សមាជិក</t>
  </si>
  <si>
    <t>តម្លៃហ៊ុន</t>
  </si>
  <si>
    <t>ចំនួនហ៊ុន</t>
  </si>
  <si>
    <t>តម្លៃហ៊ុនសរុប</t>
  </si>
  <si>
    <t>ក្រុមប្រឹក្សាភិបាល</t>
  </si>
  <si>
    <t>គណៈកម្មាធិការត្រួតពិនិត្យ</t>
  </si>
  <si>
    <t>ដើមទុនបច្ចុប្បន្ន</t>
  </si>
  <si>
    <t>មហាសន្និបាត2018</t>
  </si>
  <si>
    <t>ភូមិ</t>
  </si>
  <si>
    <t>ឃុំ</t>
  </si>
  <si>
    <t>ស្រុក</t>
  </si>
  <si>
    <t>សរុប</t>
  </si>
  <si>
    <t>ស្រី</t>
  </si>
  <si>
    <t>អ្នកជួយបង្កើត</t>
  </si>
  <si>
    <t>ពន្លឺរស្មីស្តុកប្រវឹក</t>
  </si>
  <si>
    <t>កោះធំ</t>
  </si>
  <si>
    <t>ស្តុកប្រវឹក</t>
  </si>
  <si>
    <t>រុក្ខគិរី</t>
  </si>
  <si>
    <t>WVC</t>
  </si>
  <si>
    <t>ព្រែកជីក</t>
  </si>
  <si>
    <t>ថ្មំ</t>
  </si>
  <si>
    <t>26/3/2019</t>
  </si>
  <si>
    <t>ព្រះពុទ្ធសាសនាដើម្បីអភិវឌ្ឍន៍</t>
  </si>
  <si>
    <t>សម្រស់មុខរាហ៍</t>
  </si>
  <si>
    <t>មុខរាហ៍2</t>
  </si>
  <si>
    <t>មុខរាហ៍</t>
  </si>
  <si>
    <t>27/03/19</t>
  </si>
  <si>
    <t>មន្ទី+WVC</t>
  </si>
  <si>
    <t>ពន្លឺថ្មីឃុំព្រៃត្រឡាច</t>
  </si>
  <si>
    <t>ព្រៃត្រឡាច</t>
  </si>
  <si>
    <t>ពន្លឺកសិកររុក្ខគិរី</t>
  </si>
  <si>
    <t>សរុប ស្រុករុក្ខគិរី</t>
  </si>
  <si>
    <t>ពន្លកថ្មី</t>
  </si>
  <si>
    <t>ខ្វែង</t>
  </si>
  <si>
    <t>ដូនបា</t>
  </si>
  <si>
    <t>គាស់ក្រឡ</t>
  </si>
  <si>
    <t>ឆ្នាលមាន់សាមគ្គីរុងរឿង</t>
  </si>
  <si>
    <t>ក្រាំងតូច</t>
  </si>
  <si>
    <t>ឆ្នាលមាន់</t>
  </si>
  <si>
    <t>ព្រះផុសពន្លឺថ្មី</t>
  </si>
  <si>
    <t>បឹងព្រះក្រលាញ់</t>
  </si>
  <si>
    <t>ព្រះផុស</t>
  </si>
  <si>
    <t>22/02/19</t>
  </si>
  <si>
    <t>ក្រុមអភិវឌ្ឍន៍ភូមិ</t>
  </si>
  <si>
    <t>គាស់ក្រឡភក្តីរស្មីរុងរឿង</t>
  </si>
  <si>
    <t>ទួលបល្ល័ង្គ</t>
  </si>
  <si>
    <t>រស្មីព្រៃភ្ញាស</t>
  </si>
  <si>
    <t>ព្រៃភ្ញាស</t>
  </si>
  <si>
    <t>មន្ទីរកសិកម្ម</t>
  </si>
  <si>
    <t>អមតធិបតី</t>
  </si>
  <si>
    <t>គោកពោន</t>
  </si>
  <si>
    <t>ធិបតី</t>
  </si>
  <si>
    <t>ឆ្នាលមាន់សាមគ្គី</t>
  </si>
  <si>
    <t>បន្ទាយចារ</t>
  </si>
  <si>
    <t>28/02/19</t>
  </si>
  <si>
    <t>ពន្លឺសាមគ្គី</t>
  </si>
  <si>
    <t>សាមគ្គី</t>
  </si>
  <si>
    <t>ហប់</t>
  </si>
  <si>
    <t>សរុប ស្រុកគាស់ក្រឡ</t>
  </si>
  <si>
    <t>ប្រឡាយមានជ័យ</t>
  </si>
  <si>
    <t>ប្រឡាយស្តៅ</t>
  </si>
  <si>
    <t>តាលាស់</t>
  </si>
  <si>
    <t>មោងឫស្សី</t>
  </si>
  <si>
    <t>ADESS</t>
  </si>
  <si>
    <t>រការមានរិទ្ធ</t>
  </si>
  <si>
    <t>ទួលរកា</t>
  </si>
  <si>
    <t>ឫស្សីក្រាំង</t>
  </si>
  <si>
    <t>ពន្លឺព្រៃតូច</t>
  </si>
  <si>
    <t>ព្រៃតូច</t>
  </si>
  <si>
    <t>ទស្សនៈពិភពលោក</t>
  </si>
  <si>
    <t>ទឹកចិត្តកសិករគារមានជ័យ</t>
  </si>
  <si>
    <t>តាណាក</t>
  </si>
  <si>
    <t>គារ</t>
  </si>
  <si>
    <t>15/02/19</t>
  </si>
  <si>
    <t>ជ្រៃបង្កើនផល</t>
  </si>
  <si>
    <t>ចុងសំណាយ</t>
  </si>
  <si>
    <t>ជ្រៃ</t>
  </si>
  <si>
    <t>កកោះ</t>
  </si>
  <si>
    <t>សរុប ស្រុកមោងឫស្សី</t>
  </si>
  <si>
    <t>ឃុំកំពង់ព្រៀង</t>
  </si>
  <si>
    <t>អូសទូក</t>
  </si>
  <si>
    <t>កំពង់ព្រៀង</t>
  </si>
  <si>
    <t>សង្កែ</t>
  </si>
  <si>
    <t>31/01/19</t>
  </si>
  <si>
    <t>ឃុំវត្តតាមិម</t>
  </si>
  <si>
    <t>អូរខ្ជាយ</t>
  </si>
  <si>
    <t>វត្តតាមិម</t>
  </si>
  <si>
    <t>មង្គលសាលាត្រាវ</t>
  </si>
  <si>
    <t>សាលាត្រាវ</t>
  </si>
  <si>
    <t>28/03/19</t>
  </si>
  <si>
    <t>បាឡាត់មានជ័យ</t>
  </si>
  <si>
    <t>បាឡាត់</t>
  </si>
  <si>
    <t>នរា</t>
  </si>
  <si>
    <t>ចម្រើនផលរាំងកេសី</t>
  </si>
  <si>
    <t>ស្វាយជាតិ</t>
  </si>
  <si>
    <t>រាំងកេសី</t>
  </si>
  <si>
    <t>13/02/19</t>
  </si>
  <si>
    <t>រស្មីដំបូកខ្ពស់</t>
  </si>
  <si>
    <t>ដំបូកខ្ពស់</t>
  </si>
  <si>
    <t>អូរដំបង2</t>
  </si>
  <si>
    <t>បាត់ដំបងមានជ័យ</t>
  </si>
  <si>
    <t>កំពង់ឆ្លង</t>
  </si>
  <si>
    <t>ទួលល្វៀង</t>
  </si>
  <si>
    <t>សាមគ្គីកំពង់ឆ្លង</t>
  </si>
  <si>
    <t>សរុប ស្រុកសង្កែ</t>
  </si>
  <si>
    <t>រស្មីស្តីក្រោម</t>
  </si>
  <si>
    <t>ស្តីក្រោម</t>
  </si>
  <si>
    <t>ព្រែកហ្លួង</t>
  </si>
  <si>
    <t>ឯកភ្នំ</t>
  </si>
  <si>
    <t>នរិន្ទចម្រើនផល</t>
  </si>
  <si>
    <t>អន្សងសក</t>
  </si>
  <si>
    <t>ព្រែកនរិន្ទ</t>
  </si>
  <si>
    <t>ទន្លេត្រីមាស</t>
  </si>
  <si>
    <t>បាក់ព្រា</t>
  </si>
  <si>
    <t>ព្រៃចាស់</t>
  </si>
  <si>
    <t>អ្នកជិតខាងល្អ</t>
  </si>
  <si>
    <t>កោះជីវាំងអភិវឌ្ឍន៍ថ្មី</t>
  </si>
  <si>
    <t>អន្លង់តាអ៊ួរ</t>
  </si>
  <si>
    <t>កោះជីវាំង</t>
  </si>
  <si>
    <t>សរុប ស្រុកឯកភ្នំ</t>
  </si>
  <si>
    <t>មរតកបន្សាយត្រែង</t>
  </si>
  <si>
    <t>ទួលតាសុក</t>
  </si>
  <si>
    <t>បន្សាយត្រែង</t>
  </si>
  <si>
    <t>ថ្មគោល</t>
  </si>
  <si>
    <t>សំរោងសិរីមង្គល</t>
  </si>
  <si>
    <t>សំរោង</t>
  </si>
  <si>
    <t>តាម៉ឺន</t>
  </si>
  <si>
    <t>និគមព្រះសីហនុ</t>
  </si>
  <si>
    <t>និគមក្រៅ</t>
  </si>
  <si>
    <t>ជ្រោយស្តៅ</t>
  </si>
  <si>
    <t>សាមគ្គីមានជ័យ</t>
  </si>
  <si>
    <t>បល្ល័ង្គក្រោម</t>
  </si>
  <si>
    <t>រូងជ្រៃ</t>
  </si>
  <si>
    <t>បឹងព្រីង</t>
  </si>
  <si>
    <t>នាយកដ្ឋាន</t>
  </si>
  <si>
    <t>គ្រួសរុងរឿង</t>
  </si>
  <si>
    <t>គ្រួស</t>
  </si>
  <si>
    <t>ហៃសាន</t>
  </si>
  <si>
    <t>22/03/19</t>
  </si>
  <si>
    <t>ខ្លួនឯង</t>
  </si>
  <si>
    <t>តាសីសាមគ្គី</t>
  </si>
  <si>
    <t>តាសី</t>
  </si>
  <si>
    <t>BOOSTING</t>
  </si>
  <si>
    <t>សរុប ស្រុកថ្មគោល</t>
  </si>
  <si>
    <t>មានជ័យអំពិល5ដើម</t>
  </si>
  <si>
    <t>ដូង</t>
  </si>
  <si>
    <t>អំពិល5ដើម</t>
  </si>
  <si>
    <t>បវេល</t>
  </si>
  <si>
    <t>27/02/19</t>
  </si>
  <si>
    <t>ជីវិតថ្លៃថ្នូរ (LWD)</t>
  </si>
  <si>
    <t>រស្មីអូរដូនពៅចម្រើនផល</t>
  </si>
  <si>
    <t>អូរដូនពៅ</t>
  </si>
  <si>
    <t>ឃ្លាំងមាស</t>
  </si>
  <si>
    <t>សង្ហាផល</t>
  </si>
  <si>
    <t>ព្រៃសង្ហា</t>
  </si>
  <si>
    <t>ខ្នាចរមាស</t>
  </si>
  <si>
    <t>ក្តីសង្ឃឹមកសិករខ្មែរ</t>
  </si>
  <si>
    <t>តាម៉ាត</t>
  </si>
  <si>
    <t>ព្រៃខ្ពស់</t>
  </si>
  <si>
    <t>25/01/19</t>
  </si>
  <si>
    <t>ការីតាសកម្ពុជា</t>
  </si>
  <si>
    <t>ស្វាយជ្រុំជំរុំផល</t>
  </si>
  <si>
    <t>ស្វាយជ្រុំ</t>
  </si>
  <si>
    <t>សម្បត្តិមូលដ្ឋាន</t>
  </si>
  <si>
    <t>21/02/19</t>
  </si>
  <si>
    <t>សរុប ស្រុកបវេល</t>
  </si>
  <si>
    <t>ពន្លឺថ្មីក្តីសង្ឃឹមនៃកសិករ</t>
  </si>
  <si>
    <t>តាស៊ង</t>
  </si>
  <si>
    <t>បាយដំរាំ</t>
  </si>
  <si>
    <t>បាណន់</t>
  </si>
  <si>
    <t>កំពីងពួយបង្កើនផល</t>
  </si>
  <si>
    <t>អូរតាញា</t>
  </si>
  <si>
    <t>តាគ្រាម</t>
  </si>
  <si>
    <t>20/02/19</t>
  </si>
  <si>
    <t>កន្ទឺ1ភក្តីរស្មីជលសារ</t>
  </si>
  <si>
    <t>ស្វាយព្រៃ</t>
  </si>
  <si>
    <t>កន្ទឺ1</t>
  </si>
  <si>
    <t>កន្ទឺ2សាមគ្គីបាណន់មានជ័យ</t>
  </si>
  <si>
    <t>ប៉ុស្តិ៍កន្ទឺ</t>
  </si>
  <si>
    <t>កន្ទឺ2</t>
  </si>
  <si>
    <t>មានជ័យរស្មីប៉ៃឡាំ</t>
  </si>
  <si>
    <t>ប៉ៃឡាំ</t>
  </si>
  <si>
    <t>ចែងមានជ័យ</t>
  </si>
  <si>
    <t>ពន្លឺចែងមានជ័យ</t>
  </si>
  <si>
    <t>ចែង</t>
  </si>
  <si>
    <t>ភ្នំក្រពើ</t>
  </si>
  <si>
    <t>សំណាញ់</t>
  </si>
  <si>
    <t>ភ្នំសំពៅ</t>
  </si>
  <si>
    <t>ច្រនៀងចែងពាសចំរើនផល</t>
  </si>
  <si>
    <t>ច្រនៀង</t>
  </si>
  <si>
    <t>13/01/19</t>
  </si>
  <si>
    <t>ស្ទឹងសង្កែ</t>
  </si>
  <si>
    <t>អន្លង់តាម៉ី</t>
  </si>
  <si>
    <t>ឈើទាល</t>
  </si>
  <si>
    <t>29/03/19</t>
  </si>
  <si>
    <t>ចំការអូរ</t>
  </si>
  <si>
    <t>អាងកំពីងពួយ</t>
  </si>
  <si>
    <t>អន្លង់ស្វាយ</t>
  </si>
  <si>
    <t>ឫស្សីរោទិ៍</t>
  </si>
  <si>
    <t>ស្លាបប៉ាង</t>
  </si>
  <si>
    <t>អូរពងមាន់</t>
  </si>
  <si>
    <t>17/01/19</t>
  </si>
  <si>
    <t>សរុប ស្រុកបាណន់</t>
  </si>
  <si>
    <t>កសិករញញឹម</t>
  </si>
  <si>
    <t>បាណង់</t>
  </si>
  <si>
    <t>ស្តៅ</t>
  </si>
  <si>
    <t>រតនមណ្ឌល</t>
  </si>
  <si>
    <t>ជាមន្ត្រីក្តីសង្ឃឹម</t>
  </si>
  <si>
    <t>ជាមន្រ្តី</t>
  </si>
  <si>
    <t>ត្រែង</t>
  </si>
  <si>
    <t>រស្មីរតនឧត្តម</t>
  </si>
  <si>
    <t>បាដាកត្បូង</t>
  </si>
  <si>
    <t>រស្មីសង្ហារ</t>
  </si>
  <si>
    <t>ស្តៅរុងរឿង</t>
  </si>
  <si>
    <t>បឹងអំពិល</t>
  </si>
  <si>
    <t>ខាំ-កូគីឡូ38</t>
  </si>
  <si>
    <t>គីឡូ38</t>
  </si>
  <si>
    <t>KOPIA</t>
  </si>
  <si>
    <t>សរុប ស្រុករតនមណ្ឌល</t>
  </si>
  <si>
    <t>មានជ័យរស្មីរុងរឿង</t>
  </si>
  <si>
    <t>ស្រែជីពៅ</t>
  </si>
  <si>
    <t>មានជ័យ</t>
  </si>
  <si>
    <t>សំឡូត</t>
  </si>
  <si>
    <t>26/03/19</t>
  </si>
  <si>
    <t>សំឡូតរតនផល</t>
  </si>
  <si>
    <t>ស៊ុង</t>
  </si>
  <si>
    <t>15/02/2019</t>
  </si>
  <si>
    <t>តាតោកទល់ដែន</t>
  </si>
  <si>
    <t>អូរននោង</t>
  </si>
  <si>
    <t>តាតោក</t>
  </si>
  <si>
    <t>សមាគមន៍អភិ.សហគមន៍ខ្មែរ</t>
  </si>
  <si>
    <t>សម្រស់កំពង់ល្ពៅ</t>
  </si>
  <si>
    <t>អូរដើមចេក</t>
  </si>
  <si>
    <t>កំពង់ល្ពៅ</t>
  </si>
  <si>
    <t>24/01/19</t>
  </si>
  <si>
    <t>សំឡូតសាមគ្គី</t>
  </si>
  <si>
    <t>ព្រៃរំចេក</t>
  </si>
  <si>
    <t>តាសាញ</t>
  </si>
  <si>
    <t>សេដ្ឋកិច្ចបៃតងសំឡូត</t>
  </si>
  <si>
    <t>ឆករកា</t>
  </si>
  <si>
    <t>25/03/19</t>
  </si>
  <si>
    <t>កៅស៊ូគ្រួសារស្រុកសំឡូត</t>
  </si>
  <si>
    <t>14/02/19</t>
  </si>
  <si>
    <t>អគ្គនាយកដ្ឋានកៅស៊ូ</t>
  </si>
  <si>
    <t>សរុប ស្រុកសំឡូត</t>
  </si>
  <si>
    <t>សាមគ្គីអូរដា</t>
  </si>
  <si>
    <t>ថ្មី</t>
  </si>
  <si>
    <t>អូរដា</t>
  </si>
  <si>
    <t>កំរៀង</t>
  </si>
  <si>
    <t>ត្រាងមានជ័យ</t>
  </si>
  <si>
    <t>តាសែន</t>
  </si>
  <si>
    <t>ត្រាង</t>
  </si>
  <si>
    <t>ADMAC</t>
  </si>
  <si>
    <t xml:space="preserve">(ជីវភាព) កំរៀងរុងរឿង </t>
  </si>
  <si>
    <t>ស្វាយស</t>
  </si>
  <si>
    <t>តាសែនចំរើនផល</t>
  </si>
  <si>
    <t>អូរអន្លក់</t>
  </si>
  <si>
    <t>សរុប ស្រុកកំរៀង</t>
  </si>
  <si>
    <t>បួរកម្ពុជា</t>
  </si>
  <si>
    <t>បួរ</t>
  </si>
  <si>
    <t>ភ្នំព្រឹក</t>
  </si>
  <si>
    <t>កសិករខ្លួនឯង</t>
  </si>
  <si>
    <t>បួរសាមគ្គីមានជ័យ</t>
  </si>
  <si>
    <t>ភ្នំប្រាំពីរ</t>
  </si>
  <si>
    <t>ពន្លឺថ្មីសាមគ្គី</t>
  </si>
  <si>
    <t>ពេជ្រចិន្តា</t>
  </si>
  <si>
    <t>ពន្លឺថ្មីពេជ្រចិន្តា</t>
  </si>
  <si>
    <t>ភ្នំតូច</t>
  </si>
  <si>
    <t>អូររំដួលរុងរឿង</t>
  </si>
  <si>
    <t>អូររំដួល</t>
  </si>
  <si>
    <t>រំដួលភ្នំព្រឹក</t>
  </si>
  <si>
    <t>អូរល្ហុង</t>
  </si>
  <si>
    <t>មន្ទីរ + WVC</t>
  </si>
  <si>
    <t>សរុប ស្រុកភ្នំព្រឹក</t>
  </si>
  <si>
    <t>មិត្តកសិករ</t>
  </si>
  <si>
    <t>តាស្តា</t>
  </si>
  <si>
    <t>សំពៅលូន</t>
  </si>
  <si>
    <t>សំពៅលូនរុងរឿង</t>
  </si>
  <si>
    <t>ថ្នល់បត់</t>
  </si>
  <si>
    <t>សន្តិភាពចំរើនផល</t>
  </si>
  <si>
    <t>ត្រពាំងព្រលិត</t>
  </si>
  <si>
    <t>សន្តិភាព</t>
  </si>
  <si>
    <t>ពន្លឺមានជ័យ</t>
  </si>
  <si>
    <t>ស្រឡៅជ្រុំ</t>
  </si>
  <si>
    <t>សិរីមានជ័យ</t>
  </si>
  <si>
    <t>តាស្តាសាមគ្គី</t>
  </si>
  <si>
    <t>សរុប ស្រុកសំពៅលូន</t>
  </si>
  <si>
    <t>វត្តគរចម្រើនផល</t>
  </si>
  <si>
    <t>ច្រាបក្រសាំង</t>
  </si>
  <si>
    <t>វត្តគរ</t>
  </si>
  <si>
    <t>បាត់ដំបង</t>
  </si>
  <si>
    <t>ពន្លឺស្ត្រី</t>
  </si>
  <si>
    <t>ដាក់សរសរ</t>
  </si>
  <si>
    <t>អូរម៉ាល់</t>
  </si>
  <si>
    <t>អភិវឌ្ឍន៍ស្រ្តី</t>
  </si>
  <si>
    <t>សរុប ក្រុងបាត់ដំបង</t>
  </si>
  <si>
    <t>បញ្ជីឈ្មោះសហគមន៍កសិកម្ម ក្នុងខេត្តបាត់ដំបង ប្រចាំ ត្រីមាសទី១ ឆ្នាំ២០១៩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</si>
</sst>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Khmer OS Siemreap"/>
    </font>
    <font>
      <sz val="10"/>
      <name val="Khmer OS Siemreap"/>
    </font>
    <font>
      <sz val="10"/>
      <color theme="1"/>
      <name val="Khmer OS Siemreap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theme="1"/>
      <name val="Khmer OS Muol Ligh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0" fontId="2" fillId="0" borderId="1" xfId="0" applyFont="1" applyFill="1" applyBorder="1" applyAlignment="1">
      <alignment vertic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164" fontId="3" fillId="0" borderId="1" xfId="1" applyNumberFormat="1" applyFont="1" applyFill="1" applyBorder="1"/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164" fontId="2" fillId="0" borderId="1" xfId="1" applyNumberFormat="1" applyFont="1" applyFill="1" applyBorder="1"/>
    <xf numFmtId="164" fontId="3" fillId="0" borderId="0" xfId="1" applyNumberFormat="1" applyFont="1" applyFill="1"/>
    <xf numFmtId="0" fontId="3" fillId="0" borderId="1" xfId="2" applyFont="1" applyFill="1" applyBorder="1"/>
    <xf numFmtId="43" fontId="3" fillId="0" borderId="1" xfId="1" applyFont="1" applyFill="1" applyBorder="1"/>
    <xf numFmtId="0" fontId="3" fillId="0" borderId="0" xfId="0" applyFont="1" applyFill="1" applyBorder="1"/>
    <xf numFmtId="2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8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NumberFormat="1" applyFont="1" applyFill="1" applyBorder="1"/>
    <xf numFmtId="0" fontId="0" fillId="0" borderId="0" xfId="0" applyBorder="1"/>
  </cellXfs>
  <cellStyles count="3">
    <cellStyle name="Comma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09"/>
  <sheetViews>
    <sheetView tabSelected="1" topLeftCell="C69" workbookViewId="0">
      <selection activeCell="Q85" sqref="Q85"/>
    </sheetView>
  </sheetViews>
  <sheetFormatPr defaultRowHeight="15" x14ac:dyDescent="0.25"/>
  <cols>
    <col min="1" max="1" width="5.5703125" customWidth="1"/>
    <col min="2" max="2" width="21.85546875" bestFit="1" customWidth="1"/>
    <col min="6" max="6" width="9.7109375" style="17" bestFit="1" customWidth="1"/>
    <col min="7" max="7" width="9.5703125" style="17" bestFit="1" customWidth="1"/>
    <col min="8" max="11" width="9.140625" style="17"/>
    <col min="12" max="12" width="10.85546875" bestFit="1" customWidth="1"/>
    <col min="13" max="13" width="11" bestFit="1" customWidth="1"/>
    <col min="14" max="14" width="16.85546875" bestFit="1" customWidth="1"/>
    <col min="15" max="15" width="18" bestFit="1" customWidth="1"/>
    <col min="16" max="16" width="15" bestFit="1" customWidth="1"/>
    <col min="17" max="17" width="22.85546875" bestFit="1" customWidth="1"/>
    <col min="19" max="19" width="12" bestFit="1" customWidth="1"/>
  </cols>
  <sheetData>
    <row r="1" spans="1:17" ht="42.75" customHeight="1" x14ac:dyDescent="0.9">
      <c r="A1" s="18" t="s">
        <v>299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26.25" customHeight="1" x14ac:dyDescent="0.25"/>
    <row r="3" spans="1:17" ht="21" customHeight="1" x14ac:dyDescent="0.25">
      <c r="A3" s="19" t="s">
        <v>0</v>
      </c>
      <c r="B3" s="19" t="s">
        <v>1</v>
      </c>
      <c r="C3" s="19" t="s">
        <v>2</v>
      </c>
      <c r="D3" s="19"/>
      <c r="E3" s="19"/>
      <c r="F3" s="19" t="s">
        <v>3</v>
      </c>
      <c r="G3" s="19"/>
      <c r="H3" s="19" t="s">
        <v>7</v>
      </c>
      <c r="I3" s="19"/>
      <c r="J3" s="19" t="s">
        <v>8</v>
      </c>
      <c r="K3" s="19"/>
      <c r="L3" s="20" t="s">
        <v>4</v>
      </c>
      <c r="M3" s="20" t="s">
        <v>5</v>
      </c>
      <c r="N3" s="20" t="s">
        <v>6</v>
      </c>
      <c r="O3" s="19" t="s">
        <v>9</v>
      </c>
      <c r="P3" s="22" t="s">
        <v>10</v>
      </c>
      <c r="Q3" s="19" t="s">
        <v>16</v>
      </c>
    </row>
    <row r="4" spans="1:17" ht="21" x14ac:dyDescent="0.25">
      <c r="A4" s="19"/>
      <c r="B4" s="19"/>
      <c r="C4" s="1" t="s">
        <v>11</v>
      </c>
      <c r="D4" s="1" t="s">
        <v>12</v>
      </c>
      <c r="E4" s="1" t="s">
        <v>13</v>
      </c>
      <c r="F4" s="3" t="s">
        <v>14</v>
      </c>
      <c r="G4" s="3" t="s">
        <v>15</v>
      </c>
      <c r="H4" s="3" t="s">
        <v>14</v>
      </c>
      <c r="I4" s="3" t="s">
        <v>15</v>
      </c>
      <c r="J4" s="3" t="s">
        <v>14</v>
      </c>
      <c r="K4" s="3" t="s">
        <v>15</v>
      </c>
      <c r="L4" s="20"/>
      <c r="M4" s="20"/>
      <c r="N4" s="20"/>
      <c r="O4" s="19"/>
      <c r="P4" s="23"/>
      <c r="Q4" s="19"/>
    </row>
    <row r="5" spans="1:17" ht="21" x14ac:dyDescent="0.6">
      <c r="A5" s="5">
        <v>1</v>
      </c>
      <c r="B5" s="5" t="s">
        <v>17</v>
      </c>
      <c r="C5" s="5" t="s">
        <v>18</v>
      </c>
      <c r="D5" s="5" t="s">
        <v>19</v>
      </c>
      <c r="E5" s="5" t="s">
        <v>20</v>
      </c>
      <c r="F5" s="6">
        <v>127</v>
      </c>
      <c r="G5" s="6">
        <v>92</v>
      </c>
      <c r="H5" s="6">
        <v>7</v>
      </c>
      <c r="I5" s="6">
        <v>5</v>
      </c>
      <c r="J5" s="6">
        <v>3</v>
      </c>
      <c r="K5" s="6">
        <v>1</v>
      </c>
      <c r="L5" s="6">
        <v>50000</v>
      </c>
      <c r="M5" s="6">
        <v>514</v>
      </c>
      <c r="N5" s="6">
        <f>L5*M5</f>
        <v>25700000</v>
      </c>
      <c r="O5" s="6">
        <v>46012000</v>
      </c>
      <c r="P5" s="7"/>
      <c r="Q5" s="5" t="s">
        <v>21</v>
      </c>
    </row>
    <row r="6" spans="1:17" ht="21" x14ac:dyDescent="0.6">
      <c r="A6" s="5">
        <v>2</v>
      </c>
      <c r="B6" s="5" t="s">
        <v>22</v>
      </c>
      <c r="C6" s="5" t="s">
        <v>23</v>
      </c>
      <c r="D6" s="5" t="s">
        <v>22</v>
      </c>
      <c r="E6" s="5" t="s">
        <v>20</v>
      </c>
      <c r="F6" s="6">
        <v>45</v>
      </c>
      <c r="G6" s="6">
        <v>22</v>
      </c>
      <c r="H6" s="6">
        <v>5</v>
      </c>
      <c r="I6" s="6">
        <v>1</v>
      </c>
      <c r="J6" s="6">
        <v>3</v>
      </c>
      <c r="K6" s="6">
        <v>0</v>
      </c>
      <c r="L6" s="6">
        <v>50000</v>
      </c>
      <c r="M6" s="6">
        <v>288</v>
      </c>
      <c r="N6" s="6">
        <f>L6*M6</f>
        <v>14400000</v>
      </c>
      <c r="O6" s="6">
        <v>18092600</v>
      </c>
      <c r="P6" s="7" t="s">
        <v>24</v>
      </c>
      <c r="Q6" s="5" t="s">
        <v>25</v>
      </c>
    </row>
    <row r="7" spans="1:17" ht="21" x14ac:dyDescent="0.6">
      <c r="A7" s="5">
        <v>3</v>
      </c>
      <c r="B7" s="5" t="s">
        <v>26</v>
      </c>
      <c r="C7" s="5" t="s">
        <v>27</v>
      </c>
      <c r="D7" s="5" t="s">
        <v>28</v>
      </c>
      <c r="E7" s="5" t="s">
        <v>20</v>
      </c>
      <c r="F7" s="6">
        <v>157</v>
      </c>
      <c r="G7" s="6">
        <v>42</v>
      </c>
      <c r="H7" s="6">
        <v>5</v>
      </c>
      <c r="I7" s="6">
        <v>1</v>
      </c>
      <c r="J7" s="6">
        <v>3</v>
      </c>
      <c r="K7" s="6">
        <v>1</v>
      </c>
      <c r="L7" s="6">
        <v>50000</v>
      </c>
      <c r="M7" s="6">
        <v>161</v>
      </c>
      <c r="N7" s="6">
        <f>L7*M7</f>
        <v>8050000</v>
      </c>
      <c r="O7" s="6">
        <v>3690000</v>
      </c>
      <c r="P7" s="7" t="s">
        <v>29</v>
      </c>
      <c r="Q7" s="5" t="s">
        <v>30</v>
      </c>
    </row>
    <row r="8" spans="1:17" ht="21" x14ac:dyDescent="0.6">
      <c r="A8" s="5">
        <v>4</v>
      </c>
      <c r="B8" s="5" t="s">
        <v>31</v>
      </c>
      <c r="C8" s="5" t="s">
        <v>32</v>
      </c>
      <c r="D8" s="5" t="s">
        <v>32</v>
      </c>
      <c r="E8" s="5" t="s">
        <v>20</v>
      </c>
      <c r="F8" s="6">
        <v>89</v>
      </c>
      <c r="G8" s="6">
        <v>53</v>
      </c>
      <c r="H8" s="6">
        <v>5</v>
      </c>
      <c r="I8" s="6">
        <v>2</v>
      </c>
      <c r="J8" s="6">
        <v>3</v>
      </c>
      <c r="K8" s="6">
        <v>3</v>
      </c>
      <c r="L8" s="6">
        <v>50000</v>
      </c>
      <c r="M8" s="6">
        <v>196</v>
      </c>
      <c r="N8" s="6">
        <f>L8*M8</f>
        <v>9800000</v>
      </c>
      <c r="O8" s="6">
        <v>6090000</v>
      </c>
      <c r="P8" s="8">
        <v>43680</v>
      </c>
      <c r="Q8" s="5" t="s">
        <v>30</v>
      </c>
    </row>
    <row r="9" spans="1:17" ht="21" x14ac:dyDescent="0.6">
      <c r="A9" s="5">
        <v>5</v>
      </c>
      <c r="B9" s="5" t="s">
        <v>33</v>
      </c>
      <c r="C9" s="5" t="s">
        <v>32</v>
      </c>
      <c r="D9" s="5" t="s">
        <v>32</v>
      </c>
      <c r="E9" s="5" t="s">
        <v>20</v>
      </c>
      <c r="F9" s="5">
        <v>93</v>
      </c>
      <c r="G9" s="5">
        <v>46</v>
      </c>
      <c r="H9" s="6">
        <v>5</v>
      </c>
      <c r="I9" s="6">
        <v>1</v>
      </c>
      <c r="J9" s="6">
        <v>3</v>
      </c>
      <c r="K9" s="6">
        <v>3</v>
      </c>
      <c r="L9" s="6">
        <v>50000</v>
      </c>
      <c r="M9" s="6">
        <v>162</v>
      </c>
      <c r="N9" s="6">
        <f>L9*M9</f>
        <v>8100000</v>
      </c>
      <c r="O9" s="6">
        <f>M9+N9</f>
        <v>8100162</v>
      </c>
      <c r="P9" s="8">
        <v>43688</v>
      </c>
      <c r="Q9" s="5" t="s">
        <v>163</v>
      </c>
    </row>
    <row r="10" spans="1:17" ht="21" x14ac:dyDescent="0.6">
      <c r="A10" s="9"/>
      <c r="B10" s="9" t="s">
        <v>34</v>
      </c>
      <c r="C10" s="9"/>
      <c r="D10" s="9"/>
      <c r="E10" s="9">
        <f>COUNTIF(E5:E9,"រុក្ខគិរី")</f>
        <v>5</v>
      </c>
      <c r="F10" s="10">
        <f>SUM(F5:F9)</f>
        <v>511</v>
      </c>
      <c r="G10" s="10">
        <f>SUM(G5:G9)</f>
        <v>255</v>
      </c>
      <c r="H10" s="10">
        <f t="shared" ref="H10:K10" si="0">SUM(H5:H9)</f>
        <v>27</v>
      </c>
      <c r="I10" s="10">
        <f t="shared" si="0"/>
        <v>10</v>
      </c>
      <c r="J10" s="10">
        <f t="shared" si="0"/>
        <v>15</v>
      </c>
      <c r="K10" s="10">
        <f t="shared" si="0"/>
        <v>8</v>
      </c>
      <c r="L10" s="10"/>
      <c r="M10" s="10"/>
      <c r="N10" s="10">
        <f>SUM(N5:N9)</f>
        <v>66050000</v>
      </c>
      <c r="O10" s="10">
        <f>SUM(O5:O9)</f>
        <v>81984762</v>
      </c>
      <c r="P10" s="3"/>
      <c r="Q10" s="9"/>
    </row>
    <row r="11" spans="1:17" ht="21" x14ac:dyDescent="0.6">
      <c r="A11" s="5">
        <v>6</v>
      </c>
      <c r="B11" s="5" t="s">
        <v>35</v>
      </c>
      <c r="C11" s="5" t="s">
        <v>36</v>
      </c>
      <c r="D11" s="5" t="s">
        <v>37</v>
      </c>
      <c r="E11" s="5" t="s">
        <v>38</v>
      </c>
      <c r="F11" s="6">
        <v>56</v>
      </c>
      <c r="G11" s="6">
        <v>20</v>
      </c>
      <c r="H11" s="6">
        <v>5</v>
      </c>
      <c r="I11" s="6">
        <v>2</v>
      </c>
      <c r="J11" s="6">
        <v>3</v>
      </c>
      <c r="K11" s="6">
        <v>1</v>
      </c>
      <c r="L11" s="6">
        <v>50000</v>
      </c>
      <c r="M11" s="6">
        <v>207</v>
      </c>
      <c r="N11" s="6">
        <f t="shared" ref="N11:N18" si="1">L11*M11</f>
        <v>10350000</v>
      </c>
      <c r="O11" s="6">
        <v>18306200</v>
      </c>
      <c r="P11" s="7"/>
      <c r="Q11" s="5" t="s">
        <v>25</v>
      </c>
    </row>
    <row r="12" spans="1:17" ht="21" x14ac:dyDescent="0.6">
      <c r="A12" s="5">
        <v>7</v>
      </c>
      <c r="B12" s="5" t="s">
        <v>39</v>
      </c>
      <c r="C12" s="5" t="s">
        <v>40</v>
      </c>
      <c r="D12" s="5" t="s">
        <v>41</v>
      </c>
      <c r="E12" s="5" t="s">
        <v>38</v>
      </c>
      <c r="F12" s="6">
        <v>152</v>
      </c>
      <c r="G12" s="6">
        <v>99</v>
      </c>
      <c r="H12" s="6">
        <v>7</v>
      </c>
      <c r="I12" s="6">
        <v>2</v>
      </c>
      <c r="J12" s="6">
        <v>3</v>
      </c>
      <c r="K12" s="6">
        <v>1</v>
      </c>
      <c r="L12" s="6">
        <v>50000</v>
      </c>
      <c r="M12" s="6">
        <v>448</v>
      </c>
      <c r="N12" s="6">
        <f t="shared" si="1"/>
        <v>22400000</v>
      </c>
      <c r="O12" s="6">
        <v>60350200</v>
      </c>
      <c r="P12" s="7"/>
      <c r="Q12" s="5"/>
    </row>
    <row r="13" spans="1:17" ht="21" x14ac:dyDescent="0.6">
      <c r="A13" s="5">
        <v>8</v>
      </c>
      <c r="B13" s="5" t="s">
        <v>42</v>
      </c>
      <c r="C13" s="5" t="s">
        <v>43</v>
      </c>
      <c r="D13" s="5" t="s">
        <v>44</v>
      </c>
      <c r="E13" s="5" t="s">
        <v>38</v>
      </c>
      <c r="F13" s="6">
        <v>265</v>
      </c>
      <c r="G13" s="6">
        <v>175</v>
      </c>
      <c r="H13" s="6">
        <v>7</v>
      </c>
      <c r="I13" s="6">
        <v>2</v>
      </c>
      <c r="J13" s="6">
        <v>3</v>
      </c>
      <c r="K13" s="6">
        <v>1</v>
      </c>
      <c r="L13" s="6">
        <v>50000</v>
      </c>
      <c r="M13" s="6">
        <v>270</v>
      </c>
      <c r="N13" s="6">
        <f t="shared" si="1"/>
        <v>13500000</v>
      </c>
      <c r="O13" s="6">
        <v>46693100</v>
      </c>
      <c r="P13" s="7" t="s">
        <v>45</v>
      </c>
      <c r="Q13" s="5" t="s">
        <v>46</v>
      </c>
    </row>
    <row r="14" spans="1:17" ht="21" x14ac:dyDescent="0.6">
      <c r="A14" s="5">
        <v>9</v>
      </c>
      <c r="B14" s="5" t="s">
        <v>47</v>
      </c>
      <c r="C14" s="5" t="s">
        <v>48</v>
      </c>
      <c r="D14" s="5" t="s">
        <v>38</v>
      </c>
      <c r="E14" s="5" t="s">
        <v>38</v>
      </c>
      <c r="F14" s="6">
        <v>184</v>
      </c>
      <c r="G14" s="6">
        <v>130</v>
      </c>
      <c r="H14" s="6">
        <v>7</v>
      </c>
      <c r="I14" s="6">
        <v>2</v>
      </c>
      <c r="J14" s="6">
        <v>3</v>
      </c>
      <c r="K14" s="6">
        <v>1</v>
      </c>
      <c r="L14" s="6">
        <v>50000</v>
      </c>
      <c r="M14" s="6">
        <v>435</v>
      </c>
      <c r="N14" s="6">
        <f t="shared" si="1"/>
        <v>21750000</v>
      </c>
      <c r="O14" s="6">
        <v>77469000</v>
      </c>
      <c r="P14" s="7"/>
      <c r="Q14" s="5"/>
    </row>
    <row r="15" spans="1:17" ht="21" x14ac:dyDescent="0.6">
      <c r="A15" s="5">
        <v>10</v>
      </c>
      <c r="B15" s="5" t="s">
        <v>49</v>
      </c>
      <c r="C15" s="5" t="s">
        <v>50</v>
      </c>
      <c r="D15" s="5" t="s">
        <v>37</v>
      </c>
      <c r="E15" s="5" t="s">
        <v>38</v>
      </c>
      <c r="F15" s="6">
        <v>38</v>
      </c>
      <c r="G15" s="6">
        <v>2</v>
      </c>
      <c r="H15" s="6">
        <v>5</v>
      </c>
      <c r="I15" s="6">
        <v>1</v>
      </c>
      <c r="J15" s="6">
        <v>3</v>
      </c>
      <c r="K15" s="6">
        <v>0</v>
      </c>
      <c r="L15" s="6">
        <v>10000</v>
      </c>
      <c r="M15" s="6">
        <v>38</v>
      </c>
      <c r="N15" s="6">
        <f t="shared" si="1"/>
        <v>380000</v>
      </c>
      <c r="O15" s="6">
        <v>1170000</v>
      </c>
      <c r="P15" s="7"/>
      <c r="Q15" s="5" t="s">
        <v>51</v>
      </c>
    </row>
    <row r="16" spans="1:17" ht="21" x14ac:dyDescent="0.6">
      <c r="A16" s="5">
        <v>11</v>
      </c>
      <c r="B16" s="5" t="s">
        <v>52</v>
      </c>
      <c r="C16" s="5" t="s">
        <v>53</v>
      </c>
      <c r="D16" s="5" t="s">
        <v>54</v>
      </c>
      <c r="E16" s="5" t="s">
        <v>38</v>
      </c>
      <c r="F16" s="6">
        <v>140</v>
      </c>
      <c r="G16" s="6">
        <v>65</v>
      </c>
      <c r="H16" s="6">
        <v>7</v>
      </c>
      <c r="I16" s="6">
        <v>1</v>
      </c>
      <c r="J16" s="6">
        <v>3</v>
      </c>
      <c r="K16" s="6">
        <v>1</v>
      </c>
      <c r="L16" s="6">
        <v>50000</v>
      </c>
      <c r="M16" s="6">
        <v>140</v>
      </c>
      <c r="N16" s="6">
        <f t="shared" si="1"/>
        <v>7000000</v>
      </c>
      <c r="O16" s="6">
        <v>17038600</v>
      </c>
      <c r="P16" s="7"/>
      <c r="Q16" s="5" t="s">
        <v>46</v>
      </c>
    </row>
    <row r="17" spans="1:22" ht="21" x14ac:dyDescent="0.6">
      <c r="A17" s="5">
        <v>12</v>
      </c>
      <c r="B17" s="5" t="s">
        <v>55</v>
      </c>
      <c r="C17" s="5" t="s">
        <v>56</v>
      </c>
      <c r="D17" s="5" t="s">
        <v>41</v>
      </c>
      <c r="E17" s="5" t="s">
        <v>38</v>
      </c>
      <c r="F17" s="6">
        <v>395</v>
      </c>
      <c r="G17" s="6">
        <v>218</v>
      </c>
      <c r="H17" s="6">
        <v>5</v>
      </c>
      <c r="I17" s="6">
        <v>0</v>
      </c>
      <c r="J17" s="6">
        <v>3</v>
      </c>
      <c r="K17" s="6">
        <v>0</v>
      </c>
      <c r="L17" s="6">
        <v>50000</v>
      </c>
      <c r="M17" s="6">
        <v>1234</v>
      </c>
      <c r="N17" s="6">
        <f t="shared" si="1"/>
        <v>61700000</v>
      </c>
      <c r="O17" s="6">
        <v>74094300</v>
      </c>
      <c r="P17" s="7" t="s">
        <v>57</v>
      </c>
      <c r="Q17" s="5" t="s">
        <v>46</v>
      </c>
    </row>
    <row r="18" spans="1:22" ht="21" x14ac:dyDescent="0.6">
      <c r="A18" s="5">
        <v>13</v>
      </c>
      <c r="B18" s="5" t="s">
        <v>58</v>
      </c>
      <c r="C18" s="5" t="s">
        <v>59</v>
      </c>
      <c r="D18" s="5" t="s">
        <v>60</v>
      </c>
      <c r="E18" s="5" t="s">
        <v>38</v>
      </c>
      <c r="F18" s="6">
        <v>71</v>
      </c>
      <c r="G18" s="6">
        <v>47</v>
      </c>
      <c r="H18" s="6">
        <v>7</v>
      </c>
      <c r="I18" s="6">
        <v>4</v>
      </c>
      <c r="J18" s="6">
        <v>3</v>
      </c>
      <c r="K18" s="6">
        <v>1</v>
      </c>
      <c r="L18" s="6">
        <v>50000</v>
      </c>
      <c r="M18" s="6">
        <v>82</v>
      </c>
      <c r="N18" s="6">
        <f t="shared" si="1"/>
        <v>4100000</v>
      </c>
      <c r="O18" s="6">
        <v>28783000</v>
      </c>
      <c r="P18" s="7"/>
      <c r="Q18" s="5"/>
    </row>
    <row r="19" spans="1:22" ht="21" x14ac:dyDescent="0.6">
      <c r="A19" s="9"/>
      <c r="B19" s="9" t="s">
        <v>61</v>
      </c>
      <c r="C19" s="9"/>
      <c r="D19" s="9"/>
      <c r="E19" s="9">
        <f>COUNTIF(E11:E18,"គាស់ក្រឡ")</f>
        <v>8</v>
      </c>
      <c r="F19" s="10">
        <f>SUM(F11:F18)</f>
        <v>1301</v>
      </c>
      <c r="G19" s="10">
        <f>SUM(G11:G18)</f>
        <v>756</v>
      </c>
      <c r="H19" s="10">
        <f t="shared" ref="H19:K19" si="2">SUM(H11:H18)</f>
        <v>50</v>
      </c>
      <c r="I19" s="10">
        <f t="shared" si="2"/>
        <v>14</v>
      </c>
      <c r="J19" s="10">
        <f t="shared" si="2"/>
        <v>24</v>
      </c>
      <c r="K19" s="10">
        <f t="shared" si="2"/>
        <v>6</v>
      </c>
      <c r="L19" s="10"/>
      <c r="M19" s="10"/>
      <c r="N19" s="10">
        <f>SUM(N11:N18)</f>
        <v>141180000</v>
      </c>
      <c r="O19" s="10">
        <f>SUM(O11:O18)</f>
        <v>323904400</v>
      </c>
      <c r="P19" s="3"/>
      <c r="Q19" s="9"/>
    </row>
    <row r="20" spans="1:22" ht="21" x14ac:dyDescent="0.6">
      <c r="A20" s="5">
        <v>14</v>
      </c>
      <c r="B20" s="5" t="s">
        <v>62</v>
      </c>
      <c r="C20" s="5" t="s">
        <v>63</v>
      </c>
      <c r="D20" s="5" t="s">
        <v>64</v>
      </c>
      <c r="E20" s="5" t="s">
        <v>65</v>
      </c>
      <c r="F20" s="6">
        <v>59</v>
      </c>
      <c r="G20" s="6">
        <v>12</v>
      </c>
      <c r="H20" s="6">
        <v>5</v>
      </c>
      <c r="I20" s="6">
        <v>1</v>
      </c>
      <c r="J20" s="6">
        <v>3</v>
      </c>
      <c r="K20" s="6">
        <v>0</v>
      </c>
      <c r="L20" s="6">
        <v>30000</v>
      </c>
      <c r="M20" s="6">
        <v>59</v>
      </c>
      <c r="N20" s="6">
        <f>L20*M20</f>
        <v>1770000</v>
      </c>
      <c r="O20" s="6">
        <v>5012000</v>
      </c>
      <c r="P20" s="7"/>
      <c r="Q20" s="5" t="s">
        <v>66</v>
      </c>
    </row>
    <row r="21" spans="1:22" ht="21" x14ac:dyDescent="0.6">
      <c r="A21" s="5">
        <v>15</v>
      </c>
      <c r="B21" s="5" t="s">
        <v>67</v>
      </c>
      <c r="C21" s="5" t="s">
        <v>68</v>
      </c>
      <c r="D21" s="5" t="s">
        <v>69</v>
      </c>
      <c r="E21" s="5" t="s">
        <v>65</v>
      </c>
      <c r="F21" s="6">
        <v>305</v>
      </c>
      <c r="G21" s="6">
        <v>130</v>
      </c>
      <c r="H21" s="6">
        <v>5</v>
      </c>
      <c r="I21" s="6">
        <v>1</v>
      </c>
      <c r="J21" s="6">
        <v>3</v>
      </c>
      <c r="K21" s="6">
        <v>1</v>
      </c>
      <c r="L21" s="6">
        <v>50000</v>
      </c>
      <c r="M21" s="6">
        <v>3695</v>
      </c>
      <c r="N21" s="6">
        <f>L21*M21</f>
        <v>184750000</v>
      </c>
      <c r="O21" s="6">
        <v>306481200</v>
      </c>
      <c r="P21" s="8">
        <v>43556</v>
      </c>
      <c r="Q21" s="5" t="s">
        <v>66</v>
      </c>
    </row>
    <row r="22" spans="1:22" ht="21" x14ac:dyDescent="0.6">
      <c r="A22" s="5">
        <v>16</v>
      </c>
      <c r="B22" s="5" t="s">
        <v>70</v>
      </c>
      <c r="C22" s="5" t="s">
        <v>71</v>
      </c>
      <c r="D22" s="5" t="s">
        <v>71</v>
      </c>
      <c r="E22" s="5" t="s">
        <v>65</v>
      </c>
      <c r="F22" s="6">
        <v>227</v>
      </c>
      <c r="G22" s="6">
        <v>73</v>
      </c>
      <c r="H22" s="6">
        <v>7</v>
      </c>
      <c r="I22" s="6">
        <v>5</v>
      </c>
      <c r="J22" s="6">
        <v>5</v>
      </c>
      <c r="K22" s="6">
        <v>4</v>
      </c>
      <c r="L22" s="6">
        <v>100000</v>
      </c>
      <c r="M22" s="6">
        <v>241</v>
      </c>
      <c r="N22" s="6">
        <v>22400000</v>
      </c>
      <c r="O22" s="6">
        <v>57724800</v>
      </c>
      <c r="P22" s="7"/>
      <c r="Q22" s="5" t="s">
        <v>72</v>
      </c>
    </row>
    <row r="23" spans="1:22" ht="21" x14ac:dyDescent="0.6">
      <c r="A23" s="5">
        <v>17</v>
      </c>
      <c r="B23" s="5" t="s">
        <v>73</v>
      </c>
      <c r="C23" s="5" t="s">
        <v>74</v>
      </c>
      <c r="D23" s="5" t="s">
        <v>75</v>
      </c>
      <c r="E23" s="5" t="s">
        <v>65</v>
      </c>
      <c r="F23" s="6">
        <v>321</v>
      </c>
      <c r="G23" s="6">
        <v>155</v>
      </c>
      <c r="H23" s="6">
        <v>9</v>
      </c>
      <c r="I23" s="6">
        <v>3</v>
      </c>
      <c r="J23" s="6">
        <v>3</v>
      </c>
      <c r="K23" s="6">
        <v>1</v>
      </c>
      <c r="L23" s="6">
        <v>100000</v>
      </c>
      <c r="M23" s="6">
        <v>342</v>
      </c>
      <c r="N23" s="6">
        <f>L23*M23</f>
        <v>34200000</v>
      </c>
      <c r="O23" s="6">
        <v>67413400</v>
      </c>
      <c r="P23" s="7" t="s">
        <v>76</v>
      </c>
      <c r="Q23" s="5" t="s">
        <v>46</v>
      </c>
    </row>
    <row r="24" spans="1:22" ht="21" x14ac:dyDescent="0.6">
      <c r="A24" s="5">
        <v>18</v>
      </c>
      <c r="B24" s="5" t="s">
        <v>77</v>
      </c>
      <c r="C24" s="5" t="s">
        <v>78</v>
      </c>
      <c r="D24" s="5" t="s">
        <v>79</v>
      </c>
      <c r="E24" s="5" t="s">
        <v>65</v>
      </c>
      <c r="F24" s="6">
        <v>122</v>
      </c>
      <c r="G24" s="6">
        <v>68</v>
      </c>
      <c r="H24" s="6">
        <v>5</v>
      </c>
      <c r="I24" s="6">
        <v>1</v>
      </c>
      <c r="J24" s="6">
        <v>3</v>
      </c>
      <c r="K24" s="6">
        <v>2</v>
      </c>
      <c r="L24" s="6">
        <v>50000</v>
      </c>
      <c r="M24" s="6">
        <v>291</v>
      </c>
      <c r="N24" s="6">
        <f>L24*M24</f>
        <v>14550000</v>
      </c>
      <c r="O24" s="6">
        <v>65060000</v>
      </c>
      <c r="P24" s="7"/>
      <c r="Q24" s="5" t="s">
        <v>66</v>
      </c>
    </row>
    <row r="25" spans="1:22" ht="21" x14ac:dyDescent="0.6">
      <c r="A25" s="5">
        <v>19</v>
      </c>
      <c r="B25" s="5" t="s">
        <v>80</v>
      </c>
      <c r="C25" s="5" t="s">
        <v>80</v>
      </c>
      <c r="D25" s="5" t="s">
        <v>80</v>
      </c>
      <c r="E25" s="5" t="s">
        <v>65</v>
      </c>
      <c r="F25" s="6">
        <v>106</v>
      </c>
      <c r="G25" s="6">
        <v>96</v>
      </c>
      <c r="H25" s="6">
        <v>5</v>
      </c>
      <c r="I25" s="6">
        <v>4</v>
      </c>
      <c r="J25" s="6">
        <v>3</v>
      </c>
      <c r="K25" s="6">
        <v>2</v>
      </c>
      <c r="L25" s="6">
        <v>30000</v>
      </c>
      <c r="M25" s="6">
        <v>123</v>
      </c>
      <c r="N25" s="6">
        <f>L25*M25</f>
        <v>3690000</v>
      </c>
      <c r="O25" s="6">
        <v>40297000</v>
      </c>
      <c r="P25" s="6"/>
      <c r="Q25" s="6" t="s">
        <v>72</v>
      </c>
      <c r="R25" s="21"/>
      <c r="S25" s="21"/>
      <c r="T25" s="21"/>
      <c r="U25" s="21"/>
      <c r="V25" s="21"/>
    </row>
    <row r="26" spans="1:22" ht="21" x14ac:dyDescent="0.6">
      <c r="A26" s="9"/>
      <c r="B26" s="9" t="s">
        <v>81</v>
      </c>
      <c r="C26" s="9"/>
      <c r="D26" s="9"/>
      <c r="E26" s="9">
        <f>COUNTIF(E20:E25,"មោងឫស្សី")</f>
        <v>6</v>
      </c>
      <c r="F26" s="10">
        <f>SUM(F20:F25)</f>
        <v>1140</v>
      </c>
      <c r="G26" s="10">
        <f>SUM(G20:G25)</f>
        <v>534</v>
      </c>
      <c r="H26" s="10">
        <f t="shared" ref="H26:K26" si="3">SUM(H20:H25)</f>
        <v>36</v>
      </c>
      <c r="I26" s="10">
        <f t="shared" si="3"/>
        <v>15</v>
      </c>
      <c r="J26" s="10">
        <f t="shared" si="3"/>
        <v>20</v>
      </c>
      <c r="K26" s="10">
        <f t="shared" si="3"/>
        <v>10</v>
      </c>
      <c r="L26" s="10"/>
      <c r="M26" s="10"/>
      <c r="N26" s="10">
        <f>SUM(N20:N25)</f>
        <v>261360000</v>
      </c>
      <c r="O26" s="10">
        <f>SUM(O20:O25)</f>
        <v>541988400</v>
      </c>
      <c r="P26" s="3"/>
      <c r="Q26" s="9"/>
    </row>
    <row r="27" spans="1:22" ht="21" x14ac:dyDescent="0.6">
      <c r="A27" s="5">
        <v>20</v>
      </c>
      <c r="B27" s="5" t="s">
        <v>82</v>
      </c>
      <c r="C27" s="5" t="s">
        <v>83</v>
      </c>
      <c r="D27" s="5" t="s">
        <v>84</v>
      </c>
      <c r="E27" s="5" t="s">
        <v>85</v>
      </c>
      <c r="F27" s="6">
        <v>201</v>
      </c>
      <c r="G27" s="6">
        <v>84</v>
      </c>
      <c r="H27" s="6">
        <v>9</v>
      </c>
      <c r="I27" s="6">
        <v>3</v>
      </c>
      <c r="J27" s="6">
        <v>3</v>
      </c>
      <c r="K27" s="6">
        <v>1</v>
      </c>
      <c r="L27" s="6">
        <v>50000</v>
      </c>
      <c r="M27" s="6">
        <v>233</v>
      </c>
      <c r="N27" s="6">
        <f t="shared" ref="N27:N32" si="4">L27*M27</f>
        <v>11650000</v>
      </c>
      <c r="O27" s="6">
        <v>59350000</v>
      </c>
      <c r="P27" s="7" t="s">
        <v>86</v>
      </c>
      <c r="Q27" s="5" t="s">
        <v>51</v>
      </c>
    </row>
    <row r="28" spans="1:22" ht="21" x14ac:dyDescent="0.6">
      <c r="A28" s="5">
        <v>21</v>
      </c>
      <c r="B28" s="5" t="s">
        <v>87</v>
      </c>
      <c r="C28" s="5" t="s">
        <v>88</v>
      </c>
      <c r="D28" s="5" t="s">
        <v>89</v>
      </c>
      <c r="E28" s="5" t="s">
        <v>85</v>
      </c>
      <c r="F28" s="6">
        <v>160</v>
      </c>
      <c r="G28" s="6">
        <v>31</v>
      </c>
      <c r="H28" s="6">
        <v>3</v>
      </c>
      <c r="I28" s="6">
        <v>0</v>
      </c>
      <c r="J28" s="6">
        <v>3</v>
      </c>
      <c r="K28" s="6">
        <v>1</v>
      </c>
      <c r="L28" s="6">
        <v>20000</v>
      </c>
      <c r="M28" s="6">
        <v>1009</v>
      </c>
      <c r="N28" s="6">
        <f t="shared" si="4"/>
        <v>20180000</v>
      </c>
      <c r="O28" s="6">
        <v>22233000</v>
      </c>
      <c r="P28" s="7"/>
      <c r="Q28" s="5" t="s">
        <v>25</v>
      </c>
    </row>
    <row r="29" spans="1:22" ht="21" x14ac:dyDescent="0.6">
      <c r="A29" s="5">
        <v>22</v>
      </c>
      <c r="B29" s="5" t="s">
        <v>90</v>
      </c>
      <c r="C29" s="5" t="s">
        <v>91</v>
      </c>
      <c r="D29" s="5" t="s">
        <v>84</v>
      </c>
      <c r="E29" s="5" t="s">
        <v>85</v>
      </c>
      <c r="F29" s="6">
        <v>110</v>
      </c>
      <c r="G29" s="6">
        <v>37</v>
      </c>
      <c r="H29" s="6">
        <v>5</v>
      </c>
      <c r="I29" s="6">
        <v>2</v>
      </c>
      <c r="J29" s="6">
        <v>3</v>
      </c>
      <c r="K29" s="6">
        <v>0</v>
      </c>
      <c r="L29" s="6">
        <v>50000</v>
      </c>
      <c r="M29" s="6">
        <v>110</v>
      </c>
      <c r="N29" s="6">
        <f t="shared" si="4"/>
        <v>5500000</v>
      </c>
      <c r="O29" s="6">
        <v>28000000</v>
      </c>
      <c r="P29" s="7" t="s">
        <v>92</v>
      </c>
      <c r="Q29" s="5" t="s">
        <v>66</v>
      </c>
    </row>
    <row r="30" spans="1:22" ht="21" x14ac:dyDescent="0.6">
      <c r="A30" s="5">
        <v>23</v>
      </c>
      <c r="B30" s="5" t="s">
        <v>93</v>
      </c>
      <c r="C30" s="5" t="s">
        <v>94</v>
      </c>
      <c r="D30" s="5" t="s">
        <v>95</v>
      </c>
      <c r="E30" s="5" t="s">
        <v>85</v>
      </c>
      <c r="F30" s="6">
        <v>63</v>
      </c>
      <c r="G30" s="6">
        <v>15</v>
      </c>
      <c r="H30" s="6">
        <v>5</v>
      </c>
      <c r="I30" s="6">
        <v>1</v>
      </c>
      <c r="J30" s="6">
        <v>3</v>
      </c>
      <c r="K30" s="6">
        <v>0</v>
      </c>
      <c r="L30" s="6">
        <v>36000</v>
      </c>
      <c r="M30" s="6">
        <v>127</v>
      </c>
      <c r="N30" s="6">
        <f t="shared" si="4"/>
        <v>4572000</v>
      </c>
      <c r="O30" s="6">
        <v>11510680</v>
      </c>
      <c r="P30" s="7"/>
      <c r="Q30" s="5" t="s">
        <v>51</v>
      </c>
    </row>
    <row r="31" spans="1:22" ht="21" x14ac:dyDescent="0.6">
      <c r="A31" s="5">
        <v>24</v>
      </c>
      <c r="B31" s="5" t="s">
        <v>96</v>
      </c>
      <c r="C31" s="5" t="s">
        <v>97</v>
      </c>
      <c r="D31" s="5" t="s">
        <v>98</v>
      </c>
      <c r="E31" s="5" t="s">
        <v>85</v>
      </c>
      <c r="F31" s="6">
        <v>315</v>
      </c>
      <c r="G31" s="6">
        <v>163</v>
      </c>
      <c r="H31" s="6">
        <v>7</v>
      </c>
      <c r="I31" s="6">
        <v>4</v>
      </c>
      <c r="J31" s="6">
        <v>3</v>
      </c>
      <c r="K31" s="6">
        <v>1</v>
      </c>
      <c r="L31" s="6">
        <v>30000</v>
      </c>
      <c r="M31" s="6">
        <v>1687</v>
      </c>
      <c r="N31" s="6">
        <f t="shared" si="4"/>
        <v>50610000</v>
      </c>
      <c r="O31" s="6">
        <v>84185000</v>
      </c>
      <c r="P31" s="7" t="s">
        <v>99</v>
      </c>
      <c r="Q31" s="5" t="s">
        <v>46</v>
      </c>
    </row>
    <row r="32" spans="1:22" ht="21" x14ac:dyDescent="0.6">
      <c r="A32" s="5">
        <v>25</v>
      </c>
      <c r="B32" s="5" t="s">
        <v>100</v>
      </c>
      <c r="C32" s="5" t="s">
        <v>101</v>
      </c>
      <c r="D32" s="5" t="s">
        <v>102</v>
      </c>
      <c r="E32" s="5" t="s">
        <v>85</v>
      </c>
      <c r="F32" s="6">
        <v>50</v>
      </c>
      <c r="G32" s="6">
        <v>13</v>
      </c>
      <c r="H32" s="6">
        <v>5</v>
      </c>
      <c r="I32" s="6">
        <v>0</v>
      </c>
      <c r="J32" s="6">
        <v>3</v>
      </c>
      <c r="K32" s="6">
        <v>1</v>
      </c>
      <c r="L32" s="6">
        <v>20000</v>
      </c>
      <c r="M32" s="6">
        <v>53</v>
      </c>
      <c r="N32" s="6">
        <f t="shared" si="4"/>
        <v>1060000</v>
      </c>
      <c r="O32" s="6">
        <v>13486000</v>
      </c>
      <c r="P32" s="7"/>
      <c r="Q32" s="5" t="s">
        <v>51</v>
      </c>
    </row>
    <row r="33" spans="1:17" ht="21" x14ac:dyDescent="0.6">
      <c r="A33" s="5">
        <v>26</v>
      </c>
      <c r="B33" s="5" t="s">
        <v>103</v>
      </c>
      <c r="C33" s="5" t="s">
        <v>104</v>
      </c>
      <c r="D33" s="5" t="s">
        <v>89</v>
      </c>
      <c r="E33" s="5" t="s">
        <v>85</v>
      </c>
      <c r="F33" s="6">
        <v>37</v>
      </c>
      <c r="G33" s="6">
        <v>16</v>
      </c>
      <c r="H33" s="6">
        <v>5</v>
      </c>
      <c r="I33" s="6">
        <v>1</v>
      </c>
      <c r="J33" s="6">
        <v>3</v>
      </c>
      <c r="K33" s="6">
        <v>0</v>
      </c>
      <c r="L33" s="6">
        <v>100000</v>
      </c>
      <c r="M33" s="6">
        <v>1810</v>
      </c>
      <c r="N33" s="6">
        <f>L33*M33</f>
        <v>181000000</v>
      </c>
      <c r="O33" s="6">
        <v>238000000</v>
      </c>
      <c r="P33" s="7" t="s">
        <v>86</v>
      </c>
      <c r="Q33" s="5" t="s">
        <v>142</v>
      </c>
    </row>
    <row r="34" spans="1:17" ht="21" x14ac:dyDescent="0.6">
      <c r="A34" s="5">
        <v>27</v>
      </c>
      <c r="B34" s="5" t="s">
        <v>85</v>
      </c>
      <c r="C34" s="5" t="s">
        <v>105</v>
      </c>
      <c r="D34" s="5" t="s">
        <v>102</v>
      </c>
      <c r="E34" s="5" t="s">
        <v>85</v>
      </c>
      <c r="F34" s="6">
        <v>807</v>
      </c>
      <c r="G34" s="6">
        <v>537</v>
      </c>
      <c r="H34" s="6">
        <v>5</v>
      </c>
      <c r="I34" s="6">
        <v>2</v>
      </c>
      <c r="J34" s="6">
        <v>3</v>
      </c>
      <c r="K34" s="6">
        <v>2</v>
      </c>
      <c r="L34" s="6">
        <v>20000</v>
      </c>
      <c r="M34" s="6">
        <v>2685.5</v>
      </c>
      <c r="N34" s="6">
        <f>L34*M34</f>
        <v>53710000</v>
      </c>
      <c r="O34" s="6">
        <v>648425963.51999998</v>
      </c>
      <c r="P34" s="7"/>
      <c r="Q34" s="5" t="s">
        <v>142</v>
      </c>
    </row>
    <row r="35" spans="1:17" ht="21" x14ac:dyDescent="0.6">
      <c r="A35" s="5">
        <v>28</v>
      </c>
      <c r="B35" s="5" t="s">
        <v>106</v>
      </c>
      <c r="C35" s="5" t="s">
        <v>104</v>
      </c>
      <c r="D35" s="5" t="s">
        <v>89</v>
      </c>
      <c r="E35" s="5" t="s">
        <v>85</v>
      </c>
      <c r="F35" s="6">
        <v>43</v>
      </c>
      <c r="G35" s="6">
        <v>16</v>
      </c>
      <c r="H35" s="6">
        <v>5</v>
      </c>
      <c r="I35" s="6">
        <v>1</v>
      </c>
      <c r="J35" s="6">
        <v>5</v>
      </c>
      <c r="K35" s="6">
        <v>1</v>
      </c>
      <c r="L35" s="6">
        <v>50000</v>
      </c>
      <c r="M35" s="6">
        <v>44</v>
      </c>
      <c r="N35" s="6">
        <f>L35*M35</f>
        <v>2200000</v>
      </c>
      <c r="O35" s="6">
        <v>2630000</v>
      </c>
      <c r="P35" s="8">
        <v>43446</v>
      </c>
      <c r="Q35" s="5" t="s">
        <v>145</v>
      </c>
    </row>
    <row r="36" spans="1:17" ht="21" x14ac:dyDescent="0.6">
      <c r="A36" s="9"/>
      <c r="B36" s="9" t="s">
        <v>107</v>
      </c>
      <c r="C36" s="9"/>
      <c r="D36" s="9"/>
      <c r="E36" s="9">
        <f>COUNTIF(E27:E35,"សង្កែ")</f>
        <v>9</v>
      </c>
      <c r="F36" s="10">
        <f>SUM(F27:F35)</f>
        <v>1786</v>
      </c>
      <c r="G36" s="10">
        <f>SUM(G27:G35)</f>
        <v>912</v>
      </c>
      <c r="H36" s="10">
        <f t="shared" ref="H36:K36" si="5">SUM(H27:H35)</f>
        <v>49</v>
      </c>
      <c r="I36" s="10">
        <f t="shared" si="5"/>
        <v>14</v>
      </c>
      <c r="J36" s="10">
        <f t="shared" si="5"/>
        <v>29</v>
      </c>
      <c r="K36" s="10">
        <f t="shared" si="5"/>
        <v>7</v>
      </c>
      <c r="L36" s="10"/>
      <c r="M36" s="10"/>
      <c r="N36" s="10">
        <f>SUM(N27:N34)</f>
        <v>328282000</v>
      </c>
      <c r="O36" s="10">
        <f>SUM(O27:O35)</f>
        <v>1107820643.52</v>
      </c>
      <c r="P36" s="3"/>
      <c r="Q36" s="9"/>
    </row>
    <row r="37" spans="1:17" ht="21" x14ac:dyDescent="0.6">
      <c r="A37" s="5">
        <v>29</v>
      </c>
      <c r="B37" s="5" t="s">
        <v>108</v>
      </c>
      <c r="C37" s="5" t="s">
        <v>109</v>
      </c>
      <c r="D37" s="5" t="s">
        <v>110</v>
      </c>
      <c r="E37" s="5" t="s">
        <v>111</v>
      </c>
      <c r="F37" s="6">
        <v>48</v>
      </c>
      <c r="G37" s="6">
        <v>36</v>
      </c>
      <c r="H37" s="6">
        <v>5</v>
      </c>
      <c r="I37" s="6">
        <v>4</v>
      </c>
      <c r="J37" s="6">
        <v>3</v>
      </c>
      <c r="K37" s="6">
        <v>1</v>
      </c>
      <c r="L37" s="6">
        <v>100000</v>
      </c>
      <c r="M37" s="6">
        <v>232</v>
      </c>
      <c r="N37" s="6">
        <f>L37*M37</f>
        <v>23200000</v>
      </c>
      <c r="O37" s="6">
        <v>82286715</v>
      </c>
      <c r="P37" s="8">
        <v>43525</v>
      </c>
      <c r="Q37" s="5" t="s">
        <v>66</v>
      </c>
    </row>
    <row r="38" spans="1:17" ht="21" x14ac:dyDescent="0.6">
      <c r="A38" s="5">
        <v>30</v>
      </c>
      <c r="B38" s="5" t="s">
        <v>112</v>
      </c>
      <c r="C38" s="5" t="s">
        <v>113</v>
      </c>
      <c r="D38" s="5" t="s">
        <v>114</v>
      </c>
      <c r="E38" s="5" t="s">
        <v>111</v>
      </c>
      <c r="F38" s="6">
        <v>195</v>
      </c>
      <c r="G38" s="6">
        <v>107</v>
      </c>
      <c r="H38" s="6">
        <v>5</v>
      </c>
      <c r="I38" s="6">
        <v>3</v>
      </c>
      <c r="J38" s="6">
        <v>3</v>
      </c>
      <c r="K38" s="6">
        <v>1</v>
      </c>
      <c r="L38" s="6">
        <v>100000</v>
      </c>
      <c r="M38" s="6">
        <v>198</v>
      </c>
      <c r="N38" s="6">
        <f>L38*M38</f>
        <v>19800000</v>
      </c>
      <c r="O38" s="6">
        <v>40019900</v>
      </c>
      <c r="P38" s="8">
        <v>43588</v>
      </c>
      <c r="Q38" s="5" t="s">
        <v>46</v>
      </c>
    </row>
    <row r="39" spans="1:17" ht="21" x14ac:dyDescent="0.6">
      <c r="A39" s="5">
        <v>31</v>
      </c>
      <c r="B39" s="5" t="s">
        <v>115</v>
      </c>
      <c r="C39" s="5" t="s">
        <v>116</v>
      </c>
      <c r="D39" s="5" t="s">
        <v>117</v>
      </c>
      <c r="E39" s="5" t="s">
        <v>111</v>
      </c>
      <c r="F39" s="6">
        <v>130</v>
      </c>
      <c r="G39" s="6">
        <v>62</v>
      </c>
      <c r="H39" s="6">
        <v>5</v>
      </c>
      <c r="I39" s="6">
        <v>1</v>
      </c>
      <c r="J39" s="6">
        <v>3</v>
      </c>
      <c r="K39" s="6">
        <v>1</v>
      </c>
      <c r="L39" s="6">
        <v>50000</v>
      </c>
      <c r="M39" s="6">
        <v>173</v>
      </c>
      <c r="N39" s="6">
        <f>L39*M39</f>
        <v>8650000</v>
      </c>
      <c r="O39" s="6">
        <f>L39*M39</f>
        <v>8650000</v>
      </c>
      <c r="P39" s="8">
        <v>43588</v>
      </c>
      <c r="Q39" s="5" t="s">
        <v>118</v>
      </c>
    </row>
    <row r="40" spans="1:17" ht="21" x14ac:dyDescent="0.6">
      <c r="A40" s="5">
        <v>32</v>
      </c>
      <c r="B40" s="5" t="s">
        <v>119</v>
      </c>
      <c r="C40" s="5" t="s">
        <v>120</v>
      </c>
      <c r="D40" s="5" t="s">
        <v>121</v>
      </c>
      <c r="E40" s="5" t="s">
        <v>111</v>
      </c>
      <c r="F40" s="6">
        <v>36</v>
      </c>
      <c r="G40" s="6">
        <v>23</v>
      </c>
      <c r="H40" s="6">
        <v>5</v>
      </c>
      <c r="I40" s="6">
        <v>2</v>
      </c>
      <c r="J40" s="6">
        <v>3</v>
      </c>
      <c r="K40" s="6">
        <v>0</v>
      </c>
      <c r="L40" s="6">
        <v>50000</v>
      </c>
      <c r="M40" s="6">
        <v>41</v>
      </c>
      <c r="N40" s="6">
        <f>L40*M40</f>
        <v>2050000</v>
      </c>
      <c r="O40" s="6">
        <f>M40*L40</f>
        <v>2050000</v>
      </c>
      <c r="P40" s="8">
        <v>43619</v>
      </c>
      <c r="Q40" s="5" t="s">
        <v>118</v>
      </c>
    </row>
    <row r="41" spans="1:17" ht="21" x14ac:dyDescent="0.6">
      <c r="A41" s="9"/>
      <c r="B41" s="9" t="s">
        <v>122</v>
      </c>
      <c r="C41" s="9"/>
      <c r="D41" s="9"/>
      <c r="E41" s="9">
        <f>COUNTIF(E37:E40,"ឯកភ្នំ")</f>
        <v>4</v>
      </c>
      <c r="F41" s="10">
        <f>SUM(F37:F40)</f>
        <v>409</v>
      </c>
      <c r="G41" s="10">
        <f>SUM(G37:G40)</f>
        <v>228</v>
      </c>
      <c r="H41" s="10">
        <f t="shared" ref="H41:K41" si="6">SUM(H37:H40)</f>
        <v>20</v>
      </c>
      <c r="I41" s="10">
        <f t="shared" si="6"/>
        <v>10</v>
      </c>
      <c r="J41" s="10">
        <f t="shared" si="6"/>
        <v>12</v>
      </c>
      <c r="K41" s="10">
        <f t="shared" si="6"/>
        <v>3</v>
      </c>
      <c r="L41" s="10"/>
      <c r="M41" s="10"/>
      <c r="N41" s="10">
        <f>SUM(N37:N40)</f>
        <v>53700000</v>
      </c>
      <c r="O41" s="10">
        <f>SUM(O37:O40)</f>
        <v>133006615</v>
      </c>
      <c r="P41" s="3"/>
      <c r="Q41" s="9"/>
    </row>
    <row r="42" spans="1:17" ht="21" x14ac:dyDescent="0.6">
      <c r="A42" s="5">
        <v>33</v>
      </c>
      <c r="B42" s="5" t="s">
        <v>123</v>
      </c>
      <c r="C42" s="5" t="s">
        <v>124</v>
      </c>
      <c r="D42" s="5" t="s">
        <v>125</v>
      </c>
      <c r="E42" s="5" t="s">
        <v>126</v>
      </c>
      <c r="F42" s="6">
        <v>179</v>
      </c>
      <c r="G42" s="6">
        <v>113</v>
      </c>
      <c r="H42" s="6">
        <v>5</v>
      </c>
      <c r="I42" s="6">
        <v>2</v>
      </c>
      <c r="J42" s="6">
        <v>3</v>
      </c>
      <c r="K42" s="6">
        <v>0</v>
      </c>
      <c r="L42" s="6">
        <v>100000</v>
      </c>
      <c r="M42" s="6">
        <v>215</v>
      </c>
      <c r="N42" s="6">
        <f>L42*M42</f>
        <v>21500000</v>
      </c>
      <c r="O42" s="6">
        <v>40425227</v>
      </c>
      <c r="P42" s="7"/>
      <c r="Q42" s="5" t="s">
        <v>51</v>
      </c>
    </row>
    <row r="43" spans="1:17" ht="21" x14ac:dyDescent="0.6">
      <c r="A43" s="5">
        <v>34</v>
      </c>
      <c r="B43" s="5" t="s">
        <v>127</v>
      </c>
      <c r="C43" s="5" t="s">
        <v>128</v>
      </c>
      <c r="D43" s="5" t="s">
        <v>129</v>
      </c>
      <c r="E43" s="5" t="s">
        <v>126</v>
      </c>
      <c r="F43" s="6">
        <v>42</v>
      </c>
      <c r="G43" s="6">
        <v>12</v>
      </c>
      <c r="H43" s="6">
        <v>5</v>
      </c>
      <c r="I43" s="6">
        <v>2</v>
      </c>
      <c r="J43" s="6">
        <v>3</v>
      </c>
      <c r="K43" s="6">
        <v>1</v>
      </c>
      <c r="L43" s="6">
        <v>50000</v>
      </c>
      <c r="M43" s="6">
        <v>102</v>
      </c>
      <c r="N43" s="6">
        <f t="shared" ref="N43:N49" si="7">L43*M43</f>
        <v>5100000</v>
      </c>
      <c r="O43" s="6">
        <v>6825000</v>
      </c>
      <c r="P43" s="7"/>
      <c r="Q43" s="5" t="s">
        <v>66</v>
      </c>
    </row>
    <row r="44" spans="1:17" ht="21" x14ac:dyDescent="0.6">
      <c r="A44" s="5">
        <v>35</v>
      </c>
      <c r="B44" s="5" t="s">
        <v>130</v>
      </c>
      <c r="C44" s="5" t="s">
        <v>131</v>
      </c>
      <c r="D44" s="5" t="s">
        <v>132</v>
      </c>
      <c r="E44" s="5" t="s">
        <v>126</v>
      </c>
      <c r="F44" s="6">
        <v>31</v>
      </c>
      <c r="G44" s="6">
        <v>9</v>
      </c>
      <c r="H44" s="6">
        <v>5</v>
      </c>
      <c r="I44" s="6">
        <v>2</v>
      </c>
      <c r="J44" s="6">
        <v>3</v>
      </c>
      <c r="K44" s="6">
        <v>0</v>
      </c>
      <c r="L44" s="6">
        <v>100000</v>
      </c>
      <c r="M44" s="6">
        <v>39</v>
      </c>
      <c r="N44" s="6">
        <f t="shared" si="7"/>
        <v>3900000</v>
      </c>
      <c r="O44" s="6">
        <v>11897300</v>
      </c>
      <c r="P44" s="7"/>
      <c r="Q44" s="5" t="s">
        <v>51</v>
      </c>
    </row>
    <row r="45" spans="1:17" ht="21" x14ac:dyDescent="0.6">
      <c r="A45" s="5">
        <v>36</v>
      </c>
      <c r="B45" s="5" t="s">
        <v>133</v>
      </c>
      <c r="C45" s="5" t="s">
        <v>134</v>
      </c>
      <c r="D45" s="5" t="s">
        <v>135</v>
      </c>
      <c r="E45" s="5" t="s">
        <v>126</v>
      </c>
      <c r="F45" s="6">
        <v>66</v>
      </c>
      <c r="G45" s="6">
        <v>22</v>
      </c>
      <c r="H45" s="6">
        <v>5</v>
      </c>
      <c r="I45" s="6">
        <v>2</v>
      </c>
      <c r="J45" s="6">
        <v>3</v>
      </c>
      <c r="K45" s="6">
        <v>1</v>
      </c>
      <c r="L45" s="6">
        <v>100000</v>
      </c>
      <c r="M45" s="6">
        <v>166</v>
      </c>
      <c r="N45" s="6">
        <f t="shared" si="7"/>
        <v>16600000</v>
      </c>
      <c r="O45" s="6">
        <v>31054100</v>
      </c>
      <c r="P45" s="7"/>
      <c r="Q45" s="5" t="s">
        <v>51</v>
      </c>
    </row>
    <row r="46" spans="1:17" ht="21" x14ac:dyDescent="0.6">
      <c r="A46" s="5">
        <v>37</v>
      </c>
      <c r="B46" s="5" t="s">
        <v>136</v>
      </c>
      <c r="C46" s="5" t="s">
        <v>136</v>
      </c>
      <c r="D46" s="5" t="s">
        <v>136</v>
      </c>
      <c r="E46" s="5" t="s">
        <v>126</v>
      </c>
      <c r="F46" s="6">
        <v>23</v>
      </c>
      <c r="G46" s="6">
        <v>6</v>
      </c>
      <c r="H46" s="6">
        <v>5</v>
      </c>
      <c r="I46" s="6">
        <v>0</v>
      </c>
      <c r="J46" s="6">
        <v>3</v>
      </c>
      <c r="K46" s="6">
        <v>1</v>
      </c>
      <c r="L46" s="6">
        <v>50000</v>
      </c>
      <c r="M46" s="6">
        <v>24</v>
      </c>
      <c r="N46" s="6">
        <f t="shared" si="7"/>
        <v>1200000</v>
      </c>
      <c r="O46" s="6">
        <v>7815000</v>
      </c>
      <c r="P46" s="7"/>
      <c r="Q46" s="5" t="s">
        <v>137</v>
      </c>
    </row>
    <row r="47" spans="1:17" ht="21" x14ac:dyDescent="0.6">
      <c r="A47" s="5">
        <v>38</v>
      </c>
      <c r="B47" s="5" t="s">
        <v>138</v>
      </c>
      <c r="C47" s="5" t="s">
        <v>139</v>
      </c>
      <c r="D47" s="5" t="s">
        <v>139</v>
      </c>
      <c r="E47" s="5" t="s">
        <v>126</v>
      </c>
      <c r="F47" s="6">
        <v>92</v>
      </c>
      <c r="G47" s="6">
        <v>62</v>
      </c>
      <c r="H47" s="6">
        <v>5</v>
      </c>
      <c r="I47" s="6">
        <v>3</v>
      </c>
      <c r="J47" s="6">
        <v>3</v>
      </c>
      <c r="K47" s="6">
        <v>0</v>
      </c>
      <c r="L47" s="6">
        <v>10000</v>
      </c>
      <c r="M47" s="6">
        <v>384</v>
      </c>
      <c r="N47" s="6">
        <f t="shared" si="7"/>
        <v>3840000</v>
      </c>
      <c r="O47" s="6">
        <v>40300000</v>
      </c>
      <c r="P47" s="7" t="s">
        <v>45</v>
      </c>
      <c r="Q47" s="5" t="s">
        <v>118</v>
      </c>
    </row>
    <row r="48" spans="1:17" ht="21" x14ac:dyDescent="0.6">
      <c r="A48" s="5">
        <v>39</v>
      </c>
      <c r="B48" s="12" t="s">
        <v>59</v>
      </c>
      <c r="C48" s="12" t="s">
        <v>140</v>
      </c>
      <c r="D48" s="12" t="s">
        <v>79</v>
      </c>
      <c r="E48" s="12" t="s">
        <v>126</v>
      </c>
      <c r="F48" s="6">
        <v>1282</v>
      </c>
      <c r="G48" s="6">
        <v>759</v>
      </c>
      <c r="H48" s="6">
        <v>5</v>
      </c>
      <c r="I48" s="6">
        <v>1</v>
      </c>
      <c r="J48" s="6">
        <v>3</v>
      </c>
      <c r="K48" s="6">
        <v>2</v>
      </c>
      <c r="L48" s="6">
        <v>20000</v>
      </c>
      <c r="M48" s="6">
        <v>2924</v>
      </c>
      <c r="N48" s="6">
        <f t="shared" si="7"/>
        <v>58480000</v>
      </c>
      <c r="O48" s="6">
        <v>337910235.44999999</v>
      </c>
      <c r="P48" s="7" t="s">
        <v>141</v>
      </c>
      <c r="Q48" s="5" t="s">
        <v>142</v>
      </c>
    </row>
    <row r="49" spans="1:17" ht="21" x14ac:dyDescent="0.6">
      <c r="A49" s="5">
        <v>40</v>
      </c>
      <c r="B49" s="5" t="s">
        <v>143</v>
      </c>
      <c r="C49" s="5" t="s">
        <v>144</v>
      </c>
      <c r="D49" s="5" t="s">
        <v>129</v>
      </c>
      <c r="E49" s="5" t="s">
        <v>126</v>
      </c>
      <c r="F49" s="6">
        <v>75</v>
      </c>
      <c r="G49" s="6">
        <v>29</v>
      </c>
      <c r="H49" s="6">
        <v>5</v>
      </c>
      <c r="I49" s="6">
        <v>1</v>
      </c>
      <c r="J49" s="6">
        <v>3</v>
      </c>
      <c r="K49" s="6">
        <v>1</v>
      </c>
      <c r="L49" s="6">
        <v>50000</v>
      </c>
      <c r="M49" s="6">
        <v>201</v>
      </c>
      <c r="N49" s="6">
        <f t="shared" si="7"/>
        <v>10050000</v>
      </c>
      <c r="O49" s="6">
        <v>14500000</v>
      </c>
      <c r="P49" s="7" t="s">
        <v>141</v>
      </c>
      <c r="Q49" s="5" t="s">
        <v>145</v>
      </c>
    </row>
    <row r="50" spans="1:17" ht="21" x14ac:dyDescent="0.6">
      <c r="A50" s="9"/>
      <c r="B50" s="9" t="s">
        <v>146</v>
      </c>
      <c r="C50" s="9"/>
      <c r="D50" s="9"/>
      <c r="E50" s="9">
        <f>COUNTIF(E42:E49,"ថ្មគោល")</f>
        <v>8</v>
      </c>
      <c r="F50" s="10">
        <f>SUM(F42:F49)</f>
        <v>1790</v>
      </c>
      <c r="G50" s="10">
        <f>SUM(G42:G49)</f>
        <v>1012</v>
      </c>
      <c r="H50" s="10">
        <f t="shared" ref="H50:K50" si="8">SUM(H42:H49)</f>
        <v>40</v>
      </c>
      <c r="I50" s="10">
        <f t="shared" si="8"/>
        <v>13</v>
      </c>
      <c r="J50" s="10">
        <f t="shared" si="8"/>
        <v>24</v>
      </c>
      <c r="K50" s="10">
        <f t="shared" si="8"/>
        <v>6</v>
      </c>
      <c r="L50" s="10"/>
      <c r="M50" s="10"/>
      <c r="N50" s="10">
        <f>SUM(N42:N49)</f>
        <v>120670000</v>
      </c>
      <c r="O50" s="10">
        <f>SUM(O42:O49)</f>
        <v>490726862.44999999</v>
      </c>
      <c r="P50" s="3"/>
      <c r="Q50" s="9"/>
    </row>
    <row r="51" spans="1:17" ht="21" x14ac:dyDescent="0.6">
      <c r="A51" s="5">
        <v>41</v>
      </c>
      <c r="B51" s="5" t="s">
        <v>147</v>
      </c>
      <c r="C51" s="5" t="s">
        <v>148</v>
      </c>
      <c r="D51" s="5" t="s">
        <v>149</v>
      </c>
      <c r="E51" s="5" t="s">
        <v>150</v>
      </c>
      <c r="F51" s="6">
        <v>234</v>
      </c>
      <c r="G51" s="6">
        <v>180</v>
      </c>
      <c r="H51" s="6">
        <v>5</v>
      </c>
      <c r="I51" s="6">
        <v>3</v>
      </c>
      <c r="J51" s="6">
        <v>3</v>
      </c>
      <c r="K51" s="6">
        <v>2</v>
      </c>
      <c r="L51" s="6">
        <v>20000</v>
      </c>
      <c r="M51" s="6">
        <v>1132</v>
      </c>
      <c r="N51" s="6">
        <f t="shared" ref="N51:N56" si="9">L51*M51</f>
        <v>22640000</v>
      </c>
      <c r="O51" s="6">
        <v>56698900</v>
      </c>
      <c r="P51" s="7" t="s">
        <v>151</v>
      </c>
      <c r="Q51" s="5" t="s">
        <v>152</v>
      </c>
    </row>
    <row r="52" spans="1:17" ht="21" x14ac:dyDescent="0.6">
      <c r="A52" s="5">
        <v>42</v>
      </c>
      <c r="B52" s="5" t="s">
        <v>153</v>
      </c>
      <c r="C52" s="5" t="s">
        <v>154</v>
      </c>
      <c r="D52" s="5" t="s">
        <v>155</v>
      </c>
      <c r="E52" s="5" t="s">
        <v>150</v>
      </c>
      <c r="F52" s="6">
        <v>248</v>
      </c>
      <c r="G52" s="6">
        <v>89</v>
      </c>
      <c r="H52" s="6">
        <v>5</v>
      </c>
      <c r="I52" s="6">
        <v>3</v>
      </c>
      <c r="J52" s="6">
        <v>3</v>
      </c>
      <c r="K52" s="6">
        <v>2</v>
      </c>
      <c r="L52" s="6">
        <v>30000</v>
      </c>
      <c r="M52" s="6">
        <v>314</v>
      </c>
      <c r="N52" s="6">
        <f t="shared" si="9"/>
        <v>9420000</v>
      </c>
      <c r="O52" s="6">
        <v>35000000</v>
      </c>
      <c r="P52" s="7"/>
      <c r="Q52" s="5" t="s">
        <v>152</v>
      </c>
    </row>
    <row r="53" spans="1:17" ht="21" x14ac:dyDescent="0.6">
      <c r="A53" s="5">
        <v>43</v>
      </c>
      <c r="B53" s="5" t="s">
        <v>156</v>
      </c>
      <c r="C53" s="5" t="s">
        <v>157</v>
      </c>
      <c r="D53" s="5" t="s">
        <v>158</v>
      </c>
      <c r="E53" s="5" t="s">
        <v>150</v>
      </c>
      <c r="F53" s="6">
        <v>212</v>
      </c>
      <c r="G53" s="6">
        <v>115</v>
      </c>
      <c r="H53" s="6">
        <v>5</v>
      </c>
      <c r="I53" s="6">
        <v>1</v>
      </c>
      <c r="J53" s="6">
        <v>3</v>
      </c>
      <c r="K53" s="6">
        <v>0</v>
      </c>
      <c r="L53" s="6">
        <v>30000</v>
      </c>
      <c r="M53" s="6">
        <v>3119</v>
      </c>
      <c r="N53" s="6">
        <f t="shared" si="9"/>
        <v>93570000</v>
      </c>
      <c r="O53" s="6">
        <v>189377180</v>
      </c>
      <c r="P53" s="7"/>
      <c r="Q53" s="5" t="s">
        <v>51</v>
      </c>
    </row>
    <row r="54" spans="1:17" ht="21" x14ac:dyDescent="0.6">
      <c r="A54" s="5">
        <v>44</v>
      </c>
      <c r="B54" s="5" t="s">
        <v>159</v>
      </c>
      <c r="C54" s="5" t="s">
        <v>160</v>
      </c>
      <c r="D54" s="5" t="s">
        <v>161</v>
      </c>
      <c r="E54" s="5" t="s">
        <v>150</v>
      </c>
      <c r="F54" s="6">
        <v>293</v>
      </c>
      <c r="G54" s="6">
        <v>117</v>
      </c>
      <c r="H54" s="6">
        <v>9</v>
      </c>
      <c r="I54" s="6">
        <v>4</v>
      </c>
      <c r="J54" s="6">
        <v>3</v>
      </c>
      <c r="K54" s="6">
        <v>1</v>
      </c>
      <c r="L54" s="6">
        <v>50000</v>
      </c>
      <c r="M54" s="6">
        <v>4774</v>
      </c>
      <c r="N54" s="6">
        <f t="shared" si="9"/>
        <v>238700000</v>
      </c>
      <c r="O54" s="6">
        <v>206491800</v>
      </c>
      <c r="P54" s="7" t="s">
        <v>162</v>
      </c>
      <c r="Q54" s="5" t="s">
        <v>163</v>
      </c>
    </row>
    <row r="55" spans="1:17" ht="21" x14ac:dyDescent="0.6">
      <c r="A55" s="5">
        <v>45</v>
      </c>
      <c r="B55" s="5" t="s">
        <v>164</v>
      </c>
      <c r="C55" s="5" t="s">
        <v>165</v>
      </c>
      <c r="D55" s="5" t="s">
        <v>150</v>
      </c>
      <c r="E55" s="5" t="s">
        <v>150</v>
      </c>
      <c r="F55" s="6">
        <v>40</v>
      </c>
      <c r="G55" s="6">
        <v>18</v>
      </c>
      <c r="H55" s="6">
        <v>5</v>
      </c>
      <c r="I55" s="6">
        <v>2</v>
      </c>
      <c r="J55" s="6">
        <v>3</v>
      </c>
      <c r="K55" s="6">
        <v>1</v>
      </c>
      <c r="L55" s="6">
        <v>30000</v>
      </c>
      <c r="M55" s="6">
        <v>50</v>
      </c>
      <c r="N55" s="6">
        <f t="shared" si="9"/>
        <v>1500000</v>
      </c>
      <c r="O55" s="6">
        <v>27000000</v>
      </c>
      <c r="P55" s="7"/>
      <c r="Q55" s="5" t="s">
        <v>51</v>
      </c>
    </row>
    <row r="56" spans="1:17" ht="21" x14ac:dyDescent="0.6">
      <c r="A56" s="5">
        <v>46</v>
      </c>
      <c r="B56" s="5" t="s">
        <v>166</v>
      </c>
      <c r="C56" s="5" t="s">
        <v>158</v>
      </c>
      <c r="D56" s="5" t="s">
        <v>158</v>
      </c>
      <c r="E56" s="5" t="s">
        <v>150</v>
      </c>
      <c r="F56" s="6">
        <v>1058</v>
      </c>
      <c r="G56" s="6">
        <v>725</v>
      </c>
      <c r="H56" s="6">
        <v>5</v>
      </c>
      <c r="I56" s="6">
        <v>1</v>
      </c>
      <c r="J56" s="6">
        <v>3</v>
      </c>
      <c r="K56" s="6">
        <v>2</v>
      </c>
      <c r="L56" s="6">
        <v>20000</v>
      </c>
      <c r="M56" s="6">
        <v>26183</v>
      </c>
      <c r="N56" s="6">
        <f t="shared" si="9"/>
        <v>523660000</v>
      </c>
      <c r="O56" s="6">
        <v>523660000</v>
      </c>
      <c r="P56" s="7" t="s">
        <v>167</v>
      </c>
      <c r="Q56" s="5" t="s">
        <v>142</v>
      </c>
    </row>
    <row r="57" spans="1:17" ht="21" x14ac:dyDescent="0.6">
      <c r="A57" s="9"/>
      <c r="B57" s="9" t="s">
        <v>168</v>
      </c>
      <c r="C57" s="9"/>
      <c r="D57" s="9"/>
      <c r="E57" s="9">
        <f>COUNTIF(E51:E56,"បវេល")</f>
        <v>6</v>
      </c>
      <c r="F57" s="10">
        <f>SUM(F51:F56)</f>
        <v>2085</v>
      </c>
      <c r="G57" s="10">
        <f>SUM(G51:G56)</f>
        <v>1244</v>
      </c>
      <c r="H57" s="10">
        <f t="shared" ref="H57:K57" si="10">SUM(H51:H56)</f>
        <v>34</v>
      </c>
      <c r="I57" s="10">
        <f t="shared" si="10"/>
        <v>14</v>
      </c>
      <c r="J57" s="10">
        <f t="shared" si="10"/>
        <v>18</v>
      </c>
      <c r="K57" s="10">
        <f t="shared" si="10"/>
        <v>8</v>
      </c>
      <c r="L57" s="10"/>
      <c r="M57" s="10"/>
      <c r="N57" s="10">
        <f>SUM(N51:N55)</f>
        <v>365830000</v>
      </c>
      <c r="O57" s="10">
        <f>SUM(O51:O56)</f>
        <v>1038227880</v>
      </c>
      <c r="P57" s="3"/>
      <c r="Q57" s="9"/>
    </row>
    <row r="58" spans="1:17" ht="21" x14ac:dyDescent="0.6">
      <c r="A58" s="5">
        <v>47</v>
      </c>
      <c r="B58" s="5" t="s">
        <v>169</v>
      </c>
      <c r="C58" s="5" t="s">
        <v>170</v>
      </c>
      <c r="D58" s="5" t="s">
        <v>171</v>
      </c>
      <c r="E58" s="5" t="s">
        <v>172</v>
      </c>
      <c r="F58" s="6">
        <v>138</v>
      </c>
      <c r="G58" s="6">
        <v>78</v>
      </c>
      <c r="H58" s="6">
        <v>5</v>
      </c>
      <c r="I58" s="6">
        <v>1</v>
      </c>
      <c r="J58" s="6">
        <v>3</v>
      </c>
      <c r="K58" s="6">
        <v>1</v>
      </c>
      <c r="L58" s="6">
        <v>100000</v>
      </c>
      <c r="M58" s="6">
        <v>500</v>
      </c>
      <c r="N58" s="6">
        <f t="shared" ref="N58:N70" si="11">L58*M58</f>
        <v>50000000</v>
      </c>
      <c r="O58" s="6">
        <v>50000000</v>
      </c>
      <c r="P58" s="7" t="s">
        <v>151</v>
      </c>
      <c r="Q58" s="5" t="s">
        <v>51</v>
      </c>
    </row>
    <row r="59" spans="1:17" ht="21" x14ac:dyDescent="0.6">
      <c r="A59" s="5">
        <v>48</v>
      </c>
      <c r="B59" s="5" t="s">
        <v>173</v>
      </c>
      <c r="C59" s="5" t="s">
        <v>174</v>
      </c>
      <c r="D59" s="5" t="s">
        <v>175</v>
      </c>
      <c r="E59" s="5" t="s">
        <v>172</v>
      </c>
      <c r="F59" s="6">
        <v>166</v>
      </c>
      <c r="G59" s="6">
        <v>87</v>
      </c>
      <c r="H59" s="6">
        <v>5</v>
      </c>
      <c r="I59" s="6">
        <v>1</v>
      </c>
      <c r="J59" s="6">
        <v>3</v>
      </c>
      <c r="K59" s="6">
        <v>1</v>
      </c>
      <c r="L59" s="6">
        <v>50000</v>
      </c>
      <c r="M59" s="6">
        <v>338</v>
      </c>
      <c r="N59" s="6">
        <f t="shared" si="11"/>
        <v>16900000</v>
      </c>
      <c r="O59" s="6">
        <v>18128000</v>
      </c>
      <c r="P59" s="7" t="s">
        <v>176</v>
      </c>
      <c r="Q59" s="5" t="s">
        <v>51</v>
      </c>
    </row>
    <row r="60" spans="1:17" ht="21" x14ac:dyDescent="0.6">
      <c r="A60" s="5">
        <v>49</v>
      </c>
      <c r="B60" s="5" t="s">
        <v>177</v>
      </c>
      <c r="C60" s="5" t="s">
        <v>178</v>
      </c>
      <c r="D60" s="5" t="s">
        <v>179</v>
      </c>
      <c r="E60" s="5" t="s">
        <v>172</v>
      </c>
      <c r="F60" s="6">
        <v>184</v>
      </c>
      <c r="G60" s="6">
        <v>87</v>
      </c>
      <c r="H60" s="6">
        <v>5</v>
      </c>
      <c r="I60" s="6">
        <v>1</v>
      </c>
      <c r="J60" s="6">
        <v>3</v>
      </c>
      <c r="K60" s="6">
        <v>2</v>
      </c>
      <c r="L60" s="6">
        <v>50000</v>
      </c>
      <c r="M60" s="6">
        <v>581</v>
      </c>
      <c r="N60" s="6">
        <f t="shared" si="11"/>
        <v>29050000</v>
      </c>
      <c r="O60" s="6">
        <v>203670300</v>
      </c>
      <c r="P60" s="7"/>
      <c r="Q60" s="5" t="s">
        <v>72</v>
      </c>
    </row>
    <row r="61" spans="1:17" ht="21" x14ac:dyDescent="0.6">
      <c r="A61" s="5">
        <v>50</v>
      </c>
      <c r="B61" s="5" t="s">
        <v>180</v>
      </c>
      <c r="C61" s="5" t="s">
        <v>181</v>
      </c>
      <c r="D61" s="5" t="s">
        <v>182</v>
      </c>
      <c r="E61" s="5" t="s">
        <v>172</v>
      </c>
      <c r="F61" s="6">
        <v>180</v>
      </c>
      <c r="G61" s="6">
        <v>118</v>
      </c>
      <c r="H61" s="6">
        <v>5</v>
      </c>
      <c r="I61" s="6">
        <v>2</v>
      </c>
      <c r="J61" s="6">
        <v>3</v>
      </c>
      <c r="K61" s="6">
        <v>1</v>
      </c>
      <c r="L61" s="6">
        <v>30000</v>
      </c>
      <c r="M61" s="6">
        <v>1260</v>
      </c>
      <c r="N61" s="6">
        <f t="shared" si="11"/>
        <v>37800000</v>
      </c>
      <c r="O61" s="6">
        <v>172267100</v>
      </c>
      <c r="P61" s="7" t="s">
        <v>151</v>
      </c>
      <c r="Q61" s="5" t="s">
        <v>72</v>
      </c>
    </row>
    <row r="62" spans="1:17" ht="21" x14ac:dyDescent="0.6">
      <c r="A62" s="5">
        <v>51</v>
      </c>
      <c r="B62" s="5" t="s">
        <v>183</v>
      </c>
      <c r="C62" s="5" t="s">
        <v>184</v>
      </c>
      <c r="D62" s="5" t="s">
        <v>185</v>
      </c>
      <c r="E62" s="5" t="s">
        <v>172</v>
      </c>
      <c r="F62" s="6">
        <v>80</v>
      </c>
      <c r="G62" s="6">
        <v>27</v>
      </c>
      <c r="H62" s="6">
        <v>5</v>
      </c>
      <c r="I62" s="6">
        <v>2</v>
      </c>
      <c r="J62" s="6">
        <v>3</v>
      </c>
      <c r="K62" s="6">
        <v>0</v>
      </c>
      <c r="L62" s="6">
        <v>50000</v>
      </c>
      <c r="M62" s="6">
        <v>186</v>
      </c>
      <c r="N62" s="6">
        <f t="shared" si="11"/>
        <v>9300000</v>
      </c>
      <c r="O62" s="6">
        <v>73607100</v>
      </c>
      <c r="P62" s="7"/>
      <c r="Q62" s="5" t="s">
        <v>72</v>
      </c>
    </row>
    <row r="63" spans="1:17" ht="21" x14ac:dyDescent="0.6">
      <c r="A63" s="5">
        <v>52</v>
      </c>
      <c r="B63" s="5" t="s">
        <v>186</v>
      </c>
      <c r="C63" s="5" t="s">
        <v>187</v>
      </c>
      <c r="D63" s="5" t="s">
        <v>185</v>
      </c>
      <c r="E63" s="5" t="s">
        <v>172</v>
      </c>
      <c r="F63" s="6">
        <v>152</v>
      </c>
      <c r="G63" s="6">
        <v>113</v>
      </c>
      <c r="H63" s="6">
        <v>5</v>
      </c>
      <c r="I63" s="6">
        <v>2</v>
      </c>
      <c r="J63" s="6">
        <v>3</v>
      </c>
      <c r="K63" s="6">
        <v>1</v>
      </c>
      <c r="L63" s="6">
        <v>50000</v>
      </c>
      <c r="M63" s="6">
        <v>448</v>
      </c>
      <c r="N63" s="6">
        <f t="shared" si="11"/>
        <v>22400000</v>
      </c>
      <c r="O63" s="6">
        <v>87040000</v>
      </c>
      <c r="P63" s="7"/>
      <c r="Q63" s="5" t="s">
        <v>72</v>
      </c>
    </row>
    <row r="64" spans="1:17" ht="21" x14ac:dyDescent="0.6">
      <c r="A64" s="5">
        <v>53</v>
      </c>
      <c r="B64" s="5" t="s">
        <v>188</v>
      </c>
      <c r="C64" s="5" t="s">
        <v>189</v>
      </c>
      <c r="D64" s="5" t="s">
        <v>190</v>
      </c>
      <c r="E64" s="5" t="s">
        <v>172</v>
      </c>
      <c r="F64" s="6">
        <v>416</v>
      </c>
      <c r="G64" s="6">
        <v>250</v>
      </c>
      <c r="H64" s="6">
        <v>9</v>
      </c>
      <c r="I64" s="6">
        <v>2</v>
      </c>
      <c r="J64" s="6">
        <v>5</v>
      </c>
      <c r="K64" s="6">
        <v>0</v>
      </c>
      <c r="L64" s="6">
        <v>50000</v>
      </c>
      <c r="M64" s="6">
        <v>823</v>
      </c>
      <c r="N64" s="6">
        <f t="shared" si="11"/>
        <v>41150000</v>
      </c>
      <c r="O64" s="6">
        <v>52643800</v>
      </c>
      <c r="P64" s="7"/>
      <c r="Q64" s="5" t="s">
        <v>51</v>
      </c>
    </row>
    <row r="65" spans="1:25" ht="21" x14ac:dyDescent="0.6">
      <c r="A65" s="5">
        <v>54</v>
      </c>
      <c r="B65" s="5" t="s">
        <v>191</v>
      </c>
      <c r="C65" s="5" t="s">
        <v>192</v>
      </c>
      <c r="D65" s="5" t="s">
        <v>171</v>
      </c>
      <c r="E65" s="5" t="s">
        <v>172</v>
      </c>
      <c r="F65" s="6">
        <v>223</v>
      </c>
      <c r="G65" s="6">
        <v>118</v>
      </c>
      <c r="H65" s="6">
        <v>5</v>
      </c>
      <c r="I65" s="6">
        <v>2</v>
      </c>
      <c r="J65" s="6">
        <v>3</v>
      </c>
      <c r="K65" s="6">
        <v>1</v>
      </c>
      <c r="L65" s="6">
        <v>50000</v>
      </c>
      <c r="M65" s="6">
        <v>368</v>
      </c>
      <c r="N65" s="6">
        <f t="shared" si="11"/>
        <v>18400000</v>
      </c>
      <c r="O65" s="6">
        <v>78542000</v>
      </c>
      <c r="P65" s="7" t="s">
        <v>193</v>
      </c>
      <c r="Q65" s="5" t="s">
        <v>72</v>
      </c>
    </row>
    <row r="66" spans="1:25" ht="21" x14ac:dyDescent="0.6">
      <c r="A66" s="5">
        <v>55</v>
      </c>
      <c r="B66" s="5" t="s">
        <v>194</v>
      </c>
      <c r="C66" s="5" t="s">
        <v>195</v>
      </c>
      <c r="D66" s="5" t="s">
        <v>196</v>
      </c>
      <c r="E66" s="5" t="s">
        <v>172</v>
      </c>
      <c r="F66" s="6">
        <v>2469</v>
      </c>
      <c r="G66" s="6">
        <v>1878</v>
      </c>
      <c r="H66" s="6">
        <v>5</v>
      </c>
      <c r="I66" s="6">
        <v>1</v>
      </c>
      <c r="J66" s="6">
        <v>3</v>
      </c>
      <c r="K66" s="6">
        <v>3</v>
      </c>
      <c r="L66" s="6">
        <v>40000</v>
      </c>
      <c r="M66" s="6">
        <v>2414</v>
      </c>
      <c r="N66" s="6">
        <f t="shared" si="11"/>
        <v>96560000</v>
      </c>
      <c r="O66" s="6">
        <v>247650000</v>
      </c>
      <c r="P66" s="7" t="s">
        <v>197</v>
      </c>
      <c r="Q66" s="5" t="s">
        <v>142</v>
      </c>
    </row>
    <row r="67" spans="1:25" ht="21" x14ac:dyDescent="0.6">
      <c r="A67" s="5">
        <v>56</v>
      </c>
      <c r="B67" s="5" t="s">
        <v>172</v>
      </c>
      <c r="C67" s="5" t="s">
        <v>198</v>
      </c>
      <c r="D67" s="5" t="s">
        <v>182</v>
      </c>
      <c r="E67" s="5" t="s">
        <v>172</v>
      </c>
      <c r="F67" s="6">
        <v>4739</v>
      </c>
      <c r="G67" s="6">
        <v>2721</v>
      </c>
      <c r="H67" s="6">
        <v>5</v>
      </c>
      <c r="I67" s="6">
        <v>3</v>
      </c>
      <c r="J67" s="6">
        <v>3</v>
      </c>
      <c r="K67" s="6">
        <v>1</v>
      </c>
      <c r="L67" s="6">
        <v>20000</v>
      </c>
      <c r="M67" s="6">
        <v>5951.7260749999996</v>
      </c>
      <c r="N67" s="6">
        <f t="shared" si="11"/>
        <v>119034521.49999999</v>
      </c>
      <c r="O67" s="6">
        <v>390006565.60000002</v>
      </c>
      <c r="P67" s="7" t="s">
        <v>197</v>
      </c>
      <c r="Q67" s="5" t="s">
        <v>142</v>
      </c>
      <c r="R67" s="14"/>
      <c r="S67" s="14"/>
      <c r="T67" s="25"/>
      <c r="U67" s="25"/>
      <c r="V67" s="25"/>
      <c r="W67" s="25"/>
      <c r="X67" s="25"/>
      <c r="Y67" s="25"/>
    </row>
    <row r="68" spans="1:25" ht="21" x14ac:dyDescent="0.6">
      <c r="A68" s="5">
        <v>57</v>
      </c>
      <c r="B68" s="5" t="s">
        <v>199</v>
      </c>
      <c r="C68" s="5" t="s">
        <v>200</v>
      </c>
      <c r="D68" s="5" t="s">
        <v>175</v>
      </c>
      <c r="E68" s="5" t="s">
        <v>172</v>
      </c>
      <c r="F68" s="6">
        <v>67</v>
      </c>
      <c r="G68" s="6">
        <v>16</v>
      </c>
      <c r="H68" s="6">
        <v>5</v>
      </c>
      <c r="I68" s="6">
        <v>1</v>
      </c>
      <c r="J68" s="6">
        <v>3</v>
      </c>
      <c r="K68" s="6">
        <v>0</v>
      </c>
      <c r="L68" s="6">
        <v>50000</v>
      </c>
      <c r="M68" s="6">
        <v>69</v>
      </c>
      <c r="N68" s="6">
        <f t="shared" si="11"/>
        <v>3450000</v>
      </c>
      <c r="O68" s="6">
        <v>29560000</v>
      </c>
      <c r="P68" s="7"/>
      <c r="Q68" s="5" t="s">
        <v>145</v>
      </c>
      <c r="S68" s="25"/>
      <c r="T68" s="25"/>
      <c r="U68" s="25"/>
      <c r="V68" s="25"/>
      <c r="W68" s="25"/>
      <c r="X68" s="25"/>
      <c r="Y68" s="25"/>
    </row>
    <row r="69" spans="1:25" ht="21" x14ac:dyDescent="0.6">
      <c r="A69" s="5">
        <v>58</v>
      </c>
      <c r="B69" s="5" t="s">
        <v>201</v>
      </c>
      <c r="C69" s="5" t="s">
        <v>202</v>
      </c>
      <c r="D69" s="5" t="s">
        <v>175</v>
      </c>
      <c r="E69" s="5" t="s">
        <v>172</v>
      </c>
      <c r="F69" s="6">
        <v>78</v>
      </c>
      <c r="G69" s="6">
        <v>46</v>
      </c>
      <c r="H69" s="6">
        <v>5</v>
      </c>
      <c r="I69" s="6">
        <v>2</v>
      </c>
      <c r="J69" s="6">
        <v>3</v>
      </c>
      <c r="K69" s="6">
        <v>0</v>
      </c>
      <c r="L69" s="6">
        <v>50000</v>
      </c>
      <c r="M69" s="6">
        <v>209</v>
      </c>
      <c r="N69" s="6">
        <f t="shared" si="11"/>
        <v>10450000</v>
      </c>
      <c r="O69" s="6">
        <f>10450000+780000</f>
        <v>11230000</v>
      </c>
      <c r="P69" s="7"/>
      <c r="Q69" s="5" t="s">
        <v>163</v>
      </c>
      <c r="S69" s="25"/>
      <c r="T69" s="25"/>
      <c r="U69" s="25"/>
      <c r="V69" s="25"/>
      <c r="W69" s="25"/>
      <c r="X69" s="25"/>
      <c r="Y69" s="25"/>
    </row>
    <row r="70" spans="1:25" ht="21" x14ac:dyDescent="0.6">
      <c r="A70" s="5">
        <v>59</v>
      </c>
      <c r="B70" s="5" t="s">
        <v>175</v>
      </c>
      <c r="C70" s="5" t="s">
        <v>203</v>
      </c>
      <c r="D70" s="5" t="s">
        <v>175</v>
      </c>
      <c r="E70" s="5" t="s">
        <v>172</v>
      </c>
      <c r="F70" s="6">
        <v>66</v>
      </c>
      <c r="G70" s="6">
        <v>49</v>
      </c>
      <c r="H70" s="6">
        <v>5</v>
      </c>
      <c r="I70" s="6">
        <v>2</v>
      </c>
      <c r="J70" s="6">
        <v>3</v>
      </c>
      <c r="K70" s="6">
        <v>2</v>
      </c>
      <c r="L70" s="6">
        <v>50000</v>
      </c>
      <c r="M70" s="6">
        <v>66</v>
      </c>
      <c r="N70" s="6">
        <f t="shared" si="11"/>
        <v>3300000</v>
      </c>
      <c r="O70" s="6">
        <f>N70</f>
        <v>3300000</v>
      </c>
      <c r="P70" s="7" t="s">
        <v>204</v>
      </c>
      <c r="Q70" s="5" t="s">
        <v>142</v>
      </c>
      <c r="R70" s="24"/>
      <c r="S70" s="24"/>
      <c r="T70" s="25"/>
      <c r="U70" s="25"/>
      <c r="V70" s="25"/>
      <c r="W70" s="25"/>
      <c r="X70" s="25"/>
      <c r="Y70" s="25"/>
    </row>
    <row r="71" spans="1:25" ht="21" x14ac:dyDescent="0.6">
      <c r="A71" s="9"/>
      <c r="B71" s="9" t="s">
        <v>205</v>
      </c>
      <c r="C71" s="9"/>
      <c r="D71" s="9"/>
      <c r="E71" s="9">
        <f>COUNTIF(E58:E70,"បាណន់")</f>
        <v>13</v>
      </c>
      <c r="F71" s="10">
        <f>SUM(F58:F70)</f>
        <v>8958</v>
      </c>
      <c r="G71" s="10">
        <f>SUM(G58:G70)</f>
        <v>5588</v>
      </c>
      <c r="H71" s="10">
        <f t="shared" ref="H71:K71" si="12">SUM(H58:H70)</f>
        <v>69</v>
      </c>
      <c r="I71" s="10">
        <f t="shared" si="12"/>
        <v>22</v>
      </c>
      <c r="J71" s="10">
        <f t="shared" si="12"/>
        <v>41</v>
      </c>
      <c r="K71" s="10">
        <f t="shared" si="12"/>
        <v>13</v>
      </c>
      <c r="L71" s="10"/>
      <c r="M71" s="10">
        <f t="shared" ref="M71:O71" si="13">SUM(M58:M70)</f>
        <v>13213.726074999999</v>
      </c>
      <c r="N71" s="10">
        <f t="shared" si="13"/>
        <v>457794521.5</v>
      </c>
      <c r="O71" s="10">
        <f t="shared" si="13"/>
        <v>1417644865.5999999</v>
      </c>
      <c r="P71" s="3"/>
      <c r="Q71" s="9"/>
      <c r="S71" s="25"/>
      <c r="T71" s="25"/>
      <c r="U71" s="25"/>
      <c r="V71" s="25"/>
      <c r="W71" s="25"/>
      <c r="X71" s="25"/>
      <c r="Y71" s="25"/>
    </row>
    <row r="72" spans="1:25" ht="21" x14ac:dyDescent="0.6">
      <c r="A72" s="5">
        <v>59</v>
      </c>
      <c r="B72" s="5" t="s">
        <v>206</v>
      </c>
      <c r="C72" s="5" t="s">
        <v>207</v>
      </c>
      <c r="D72" s="5" t="s">
        <v>208</v>
      </c>
      <c r="E72" s="5" t="s">
        <v>209</v>
      </c>
      <c r="F72" s="6">
        <v>310</v>
      </c>
      <c r="G72" s="6">
        <v>148</v>
      </c>
      <c r="H72" s="6">
        <v>7</v>
      </c>
      <c r="I72" s="6">
        <v>1</v>
      </c>
      <c r="J72" s="6">
        <v>3</v>
      </c>
      <c r="K72" s="6">
        <v>1</v>
      </c>
      <c r="L72" s="6">
        <v>50000</v>
      </c>
      <c r="M72" s="6">
        <v>769</v>
      </c>
      <c r="N72" s="6">
        <f>L72*M72</f>
        <v>38450000</v>
      </c>
      <c r="O72" s="6">
        <v>240764400</v>
      </c>
      <c r="P72" s="7"/>
      <c r="Q72" s="5" t="s">
        <v>163</v>
      </c>
      <c r="S72" s="25"/>
      <c r="T72" s="25"/>
      <c r="U72" s="25"/>
      <c r="V72" s="25"/>
      <c r="W72" s="25"/>
      <c r="X72" s="25"/>
      <c r="Y72" s="25"/>
    </row>
    <row r="73" spans="1:25" ht="21" x14ac:dyDescent="0.6">
      <c r="A73" s="5">
        <v>60</v>
      </c>
      <c r="B73" s="5" t="s">
        <v>210</v>
      </c>
      <c r="C73" s="5" t="s">
        <v>211</v>
      </c>
      <c r="D73" s="5" t="s">
        <v>212</v>
      </c>
      <c r="E73" s="5" t="s">
        <v>209</v>
      </c>
      <c r="F73" s="6">
        <v>49</v>
      </c>
      <c r="G73" s="6">
        <v>20</v>
      </c>
      <c r="H73" s="6">
        <v>5</v>
      </c>
      <c r="I73" s="6">
        <v>1</v>
      </c>
      <c r="J73" s="6">
        <v>3</v>
      </c>
      <c r="K73" s="6">
        <v>1</v>
      </c>
      <c r="L73" s="6">
        <v>100000</v>
      </c>
      <c r="M73" s="6">
        <v>350</v>
      </c>
      <c r="N73" s="6">
        <f>L73*M73</f>
        <v>35000000</v>
      </c>
      <c r="O73" s="6">
        <v>61763350</v>
      </c>
      <c r="P73" s="7"/>
      <c r="Q73" s="5" t="s">
        <v>66</v>
      </c>
      <c r="S73" s="25"/>
      <c r="T73" s="25"/>
      <c r="U73" s="25"/>
      <c r="V73" s="25"/>
      <c r="W73" s="25"/>
      <c r="X73" s="25"/>
      <c r="Y73" s="25"/>
    </row>
    <row r="74" spans="1:25" ht="21" x14ac:dyDescent="0.6">
      <c r="A74" s="5">
        <v>61</v>
      </c>
      <c r="B74" s="5" t="s">
        <v>213</v>
      </c>
      <c r="C74" s="5" t="s">
        <v>214</v>
      </c>
      <c r="D74" s="5" t="s">
        <v>215</v>
      </c>
      <c r="E74" s="5" t="s">
        <v>209</v>
      </c>
      <c r="F74" s="6">
        <v>141</v>
      </c>
      <c r="G74" s="6">
        <v>82</v>
      </c>
      <c r="H74" s="6">
        <v>5</v>
      </c>
      <c r="I74" s="6">
        <v>2</v>
      </c>
      <c r="J74" s="6">
        <v>3</v>
      </c>
      <c r="K74" s="6">
        <v>3</v>
      </c>
      <c r="L74" s="6">
        <v>100000</v>
      </c>
      <c r="M74" s="6">
        <v>146</v>
      </c>
      <c r="N74" s="6">
        <f t="shared" ref="N74:N84" si="14">L74*M74</f>
        <v>14600000</v>
      </c>
      <c r="O74" s="6">
        <v>57551000</v>
      </c>
      <c r="P74" s="7"/>
      <c r="Q74" s="5" t="s">
        <v>72</v>
      </c>
      <c r="S74" s="25"/>
      <c r="T74" s="25"/>
      <c r="U74" s="25"/>
      <c r="V74" s="25"/>
      <c r="W74" s="25"/>
      <c r="X74" s="25"/>
      <c r="Y74" s="25"/>
    </row>
    <row r="75" spans="1:25" ht="21" x14ac:dyDescent="0.6">
      <c r="A75" s="5">
        <v>62</v>
      </c>
      <c r="B75" s="5" t="s">
        <v>216</v>
      </c>
      <c r="C75" s="5" t="s">
        <v>217</v>
      </c>
      <c r="D75" s="5" t="s">
        <v>208</v>
      </c>
      <c r="E75" s="5" t="s">
        <v>209</v>
      </c>
      <c r="F75" s="6">
        <v>47</v>
      </c>
      <c r="G75" s="6">
        <v>14</v>
      </c>
      <c r="H75" s="6">
        <v>7</v>
      </c>
      <c r="I75" s="6">
        <v>1</v>
      </c>
      <c r="J75" s="6">
        <v>3</v>
      </c>
      <c r="K75" s="6">
        <v>1</v>
      </c>
      <c r="L75" s="6">
        <v>100000</v>
      </c>
      <c r="M75" s="6">
        <v>47</v>
      </c>
      <c r="N75" s="6">
        <f t="shared" si="14"/>
        <v>4700000</v>
      </c>
      <c r="O75" s="6">
        <v>6029850</v>
      </c>
      <c r="P75" s="7"/>
      <c r="Q75" s="5" t="s">
        <v>72</v>
      </c>
    </row>
    <row r="76" spans="1:25" ht="21" x14ac:dyDescent="0.6">
      <c r="A76" s="5">
        <v>63</v>
      </c>
      <c r="B76" s="5" t="s">
        <v>218</v>
      </c>
      <c r="C76" s="5" t="s">
        <v>219</v>
      </c>
      <c r="D76" s="5" t="s">
        <v>212</v>
      </c>
      <c r="E76" s="5" t="s">
        <v>209</v>
      </c>
      <c r="F76" s="6">
        <v>51</v>
      </c>
      <c r="G76" s="6">
        <v>15</v>
      </c>
      <c r="H76" s="6">
        <v>5</v>
      </c>
      <c r="I76" s="6">
        <v>1</v>
      </c>
      <c r="J76" s="6">
        <v>3</v>
      </c>
      <c r="K76" s="6">
        <v>0</v>
      </c>
      <c r="L76" s="6">
        <v>100000</v>
      </c>
      <c r="M76" s="6">
        <v>61</v>
      </c>
      <c r="N76" s="6">
        <f t="shared" si="14"/>
        <v>6100000</v>
      </c>
      <c r="O76" s="6">
        <f>N76</f>
        <v>6100000</v>
      </c>
      <c r="P76" s="7"/>
      <c r="Q76" s="5" t="s">
        <v>220</v>
      </c>
    </row>
    <row r="77" spans="1:25" ht="21" x14ac:dyDescent="0.6">
      <c r="A77" s="9"/>
      <c r="B77" s="9" t="s">
        <v>221</v>
      </c>
      <c r="C77" s="9"/>
      <c r="D77" s="9"/>
      <c r="E77" s="9">
        <f>COUNTIF(E72:E76,"រតនមណ្ឌល")</f>
        <v>5</v>
      </c>
      <c r="F77" s="10">
        <f>SUM(F72:F76)</f>
        <v>598</v>
      </c>
      <c r="G77" s="10">
        <f>SUM(G72:G76)</f>
        <v>279</v>
      </c>
      <c r="H77" s="10">
        <f t="shared" ref="H77:K77" si="15">SUM(H72:H76)</f>
        <v>29</v>
      </c>
      <c r="I77" s="10">
        <f t="shared" si="15"/>
        <v>6</v>
      </c>
      <c r="J77" s="10">
        <f t="shared" si="15"/>
        <v>15</v>
      </c>
      <c r="K77" s="10">
        <f t="shared" si="15"/>
        <v>6</v>
      </c>
      <c r="L77" s="10"/>
      <c r="M77" s="10"/>
      <c r="N77" s="10">
        <f>SUM(N72:N76)</f>
        <v>98850000</v>
      </c>
      <c r="O77" s="10">
        <f>SUM(O72:O76)</f>
        <v>372208600</v>
      </c>
      <c r="P77" s="3"/>
      <c r="Q77" s="9"/>
    </row>
    <row r="78" spans="1:25" ht="21" x14ac:dyDescent="0.6">
      <c r="A78" s="5">
        <v>64</v>
      </c>
      <c r="B78" s="5" t="s">
        <v>222</v>
      </c>
      <c r="C78" s="5" t="s">
        <v>223</v>
      </c>
      <c r="D78" s="5" t="s">
        <v>224</v>
      </c>
      <c r="E78" s="5" t="s">
        <v>225</v>
      </c>
      <c r="F78" s="6">
        <v>26</v>
      </c>
      <c r="G78" s="6">
        <v>9</v>
      </c>
      <c r="H78" s="6">
        <v>5</v>
      </c>
      <c r="I78" s="6">
        <v>3</v>
      </c>
      <c r="J78" s="6">
        <v>3</v>
      </c>
      <c r="K78" s="6">
        <v>0</v>
      </c>
      <c r="L78" s="6">
        <v>100000</v>
      </c>
      <c r="M78" s="6">
        <v>58</v>
      </c>
      <c r="N78" s="6">
        <f t="shared" si="14"/>
        <v>5800000</v>
      </c>
      <c r="O78" s="6">
        <v>160012800</v>
      </c>
      <c r="P78" s="7" t="s">
        <v>226</v>
      </c>
      <c r="Q78" s="5" t="s">
        <v>72</v>
      </c>
    </row>
    <row r="79" spans="1:25" ht="21" x14ac:dyDescent="0.6">
      <c r="A79" s="5">
        <v>65</v>
      </c>
      <c r="B79" s="5" t="s">
        <v>227</v>
      </c>
      <c r="C79" s="5" t="s">
        <v>228</v>
      </c>
      <c r="D79" s="5" t="s">
        <v>228</v>
      </c>
      <c r="E79" s="5" t="s">
        <v>225</v>
      </c>
      <c r="F79" s="6">
        <v>133</v>
      </c>
      <c r="G79" s="6">
        <v>84</v>
      </c>
      <c r="H79" s="6">
        <v>5</v>
      </c>
      <c r="I79" s="6">
        <v>2</v>
      </c>
      <c r="J79" s="6">
        <v>3</v>
      </c>
      <c r="K79" s="6">
        <v>1</v>
      </c>
      <c r="L79" s="6">
        <v>50000</v>
      </c>
      <c r="M79" s="6">
        <v>307</v>
      </c>
      <c r="N79" s="6">
        <f t="shared" si="14"/>
        <v>15350000</v>
      </c>
      <c r="O79" s="6">
        <v>52874700</v>
      </c>
      <c r="P79" s="7" t="s">
        <v>229</v>
      </c>
      <c r="Q79" s="5" t="s">
        <v>72</v>
      </c>
    </row>
    <row r="80" spans="1:25" ht="21" x14ac:dyDescent="0.6">
      <c r="A80" s="5">
        <v>66</v>
      </c>
      <c r="B80" s="5" t="s">
        <v>230</v>
      </c>
      <c r="C80" s="5" t="s">
        <v>231</v>
      </c>
      <c r="D80" s="5" t="s">
        <v>232</v>
      </c>
      <c r="E80" s="5" t="s">
        <v>225</v>
      </c>
      <c r="F80" s="6">
        <v>130</v>
      </c>
      <c r="G80" s="6">
        <v>99</v>
      </c>
      <c r="H80" s="6">
        <v>7</v>
      </c>
      <c r="I80" s="6">
        <v>6</v>
      </c>
      <c r="J80" s="6">
        <v>3</v>
      </c>
      <c r="K80" s="6">
        <v>3</v>
      </c>
      <c r="L80" s="6">
        <v>50000</v>
      </c>
      <c r="M80" s="6">
        <v>167</v>
      </c>
      <c r="N80" s="6">
        <f t="shared" si="14"/>
        <v>8350000</v>
      </c>
      <c r="O80" s="6">
        <v>27892820</v>
      </c>
      <c r="P80" s="8">
        <v>43588</v>
      </c>
      <c r="Q80" s="5" t="s">
        <v>233</v>
      </c>
    </row>
    <row r="81" spans="1:17" ht="21" x14ac:dyDescent="0.6">
      <c r="A81" s="5">
        <v>67</v>
      </c>
      <c r="B81" s="5" t="s">
        <v>234</v>
      </c>
      <c r="C81" s="5" t="s">
        <v>235</v>
      </c>
      <c r="D81" s="5" t="s">
        <v>236</v>
      </c>
      <c r="E81" s="5" t="s">
        <v>225</v>
      </c>
      <c r="F81" s="6">
        <v>83</v>
      </c>
      <c r="G81" s="6">
        <v>58</v>
      </c>
      <c r="H81" s="6">
        <v>7</v>
      </c>
      <c r="I81" s="6">
        <v>4</v>
      </c>
      <c r="J81" s="6">
        <v>3</v>
      </c>
      <c r="K81" s="6">
        <v>0</v>
      </c>
      <c r="L81" s="6">
        <v>50000</v>
      </c>
      <c r="M81" s="6">
        <v>306</v>
      </c>
      <c r="N81" s="6">
        <f t="shared" si="14"/>
        <v>15300000</v>
      </c>
      <c r="O81" s="6">
        <v>44250000</v>
      </c>
      <c r="P81" s="7" t="s">
        <v>237</v>
      </c>
      <c r="Q81" s="5" t="s">
        <v>233</v>
      </c>
    </row>
    <row r="82" spans="1:17" ht="21" x14ac:dyDescent="0.6">
      <c r="A82" s="5">
        <v>68</v>
      </c>
      <c r="B82" s="5" t="s">
        <v>238</v>
      </c>
      <c r="C82" s="5" t="s">
        <v>239</v>
      </c>
      <c r="D82" s="5" t="s">
        <v>240</v>
      </c>
      <c r="E82" s="5" t="s">
        <v>225</v>
      </c>
      <c r="F82" s="6">
        <v>607</v>
      </c>
      <c r="G82" s="6">
        <v>400</v>
      </c>
      <c r="H82" s="6">
        <v>5</v>
      </c>
      <c r="I82" s="6">
        <v>1</v>
      </c>
      <c r="J82" s="6">
        <v>3</v>
      </c>
      <c r="K82" s="6">
        <v>2</v>
      </c>
      <c r="L82" s="6">
        <v>50000</v>
      </c>
      <c r="M82" s="6">
        <v>2243</v>
      </c>
      <c r="N82" s="6">
        <f t="shared" si="14"/>
        <v>112150000</v>
      </c>
      <c r="O82" s="6">
        <v>289109200</v>
      </c>
      <c r="P82" s="7" t="s">
        <v>57</v>
      </c>
      <c r="Q82" s="5" t="s">
        <v>72</v>
      </c>
    </row>
    <row r="83" spans="1:17" ht="21" x14ac:dyDescent="0.6">
      <c r="A83" s="5">
        <v>69</v>
      </c>
      <c r="B83" s="5" t="s">
        <v>241</v>
      </c>
      <c r="C83" s="5" t="s">
        <v>242</v>
      </c>
      <c r="D83" s="5" t="s">
        <v>225</v>
      </c>
      <c r="E83" s="5" t="s">
        <v>225</v>
      </c>
      <c r="F83" s="6">
        <v>287</v>
      </c>
      <c r="G83" s="6">
        <v>187</v>
      </c>
      <c r="H83" s="6">
        <v>9</v>
      </c>
      <c r="I83" s="6">
        <v>4</v>
      </c>
      <c r="J83" s="6">
        <v>5</v>
      </c>
      <c r="K83" s="6">
        <v>1</v>
      </c>
      <c r="L83" s="6">
        <v>50000</v>
      </c>
      <c r="M83" s="6">
        <v>1129</v>
      </c>
      <c r="N83" s="6">
        <f t="shared" si="14"/>
        <v>56450000</v>
      </c>
      <c r="O83" s="6">
        <v>234682900</v>
      </c>
      <c r="P83" s="7" t="s">
        <v>243</v>
      </c>
      <c r="Q83" s="5" t="s">
        <v>163</v>
      </c>
    </row>
    <row r="84" spans="1:17" ht="21" x14ac:dyDescent="0.6">
      <c r="A84" s="5">
        <v>70</v>
      </c>
      <c r="B84" s="5" t="s">
        <v>244</v>
      </c>
      <c r="C84" s="5" t="s">
        <v>239</v>
      </c>
      <c r="D84" s="5" t="s">
        <v>240</v>
      </c>
      <c r="E84" s="5" t="s">
        <v>225</v>
      </c>
      <c r="F84" s="6">
        <v>104</v>
      </c>
      <c r="G84" s="6">
        <v>45</v>
      </c>
      <c r="H84" s="6">
        <v>5</v>
      </c>
      <c r="I84" s="6">
        <v>2</v>
      </c>
      <c r="J84" s="6">
        <v>3</v>
      </c>
      <c r="K84" s="6">
        <v>1</v>
      </c>
      <c r="L84" s="6">
        <v>50000</v>
      </c>
      <c r="M84" s="6">
        <v>422</v>
      </c>
      <c r="N84" s="6">
        <f t="shared" si="14"/>
        <v>21100000</v>
      </c>
      <c r="O84" s="6">
        <f>N84</f>
        <v>21100000</v>
      </c>
      <c r="P84" s="4" t="s">
        <v>245</v>
      </c>
      <c r="Q84" s="13" t="s">
        <v>246</v>
      </c>
    </row>
    <row r="85" spans="1:17" ht="21" x14ac:dyDescent="0.6">
      <c r="A85" s="9"/>
      <c r="B85" s="9" t="s">
        <v>247</v>
      </c>
      <c r="C85" s="9"/>
      <c r="D85" s="9"/>
      <c r="E85" s="9">
        <f>COUNTIF(E78:E84,"សំឡូត")</f>
        <v>7</v>
      </c>
      <c r="F85" s="10">
        <f>SUM(F78:F84)</f>
        <v>1370</v>
      </c>
      <c r="G85" s="10">
        <f>SUM(G78:G84)</f>
        <v>882</v>
      </c>
      <c r="H85" s="10">
        <f t="shared" ref="H85:K85" si="16">SUM(H78:H84)</f>
        <v>43</v>
      </c>
      <c r="I85" s="10">
        <f t="shared" si="16"/>
        <v>22</v>
      </c>
      <c r="J85" s="10">
        <f t="shared" si="16"/>
        <v>23</v>
      </c>
      <c r="K85" s="10">
        <f t="shared" si="16"/>
        <v>8</v>
      </c>
      <c r="L85" s="10"/>
      <c r="M85" s="10"/>
      <c r="N85" s="10">
        <f>SUM(N78:N84)</f>
        <v>234500000</v>
      </c>
      <c r="O85" s="10">
        <f>SUM(O78:O84)</f>
        <v>829922420</v>
      </c>
      <c r="P85" s="3"/>
      <c r="Q85" s="9"/>
    </row>
    <row r="86" spans="1:17" ht="21" x14ac:dyDescent="0.6">
      <c r="A86" s="5">
        <v>71</v>
      </c>
      <c r="B86" s="5" t="s">
        <v>248</v>
      </c>
      <c r="C86" s="5" t="s">
        <v>249</v>
      </c>
      <c r="D86" s="5" t="s">
        <v>250</v>
      </c>
      <c r="E86" s="5" t="s">
        <v>251</v>
      </c>
      <c r="F86" s="6">
        <v>73</v>
      </c>
      <c r="G86" s="6">
        <v>40</v>
      </c>
      <c r="H86" s="6">
        <v>5</v>
      </c>
      <c r="I86" s="6">
        <v>2</v>
      </c>
      <c r="J86" s="6">
        <v>3</v>
      </c>
      <c r="K86" s="6">
        <v>1</v>
      </c>
      <c r="L86" s="6">
        <v>113700</v>
      </c>
      <c r="M86" s="6">
        <v>404</v>
      </c>
      <c r="N86" s="6">
        <f>L86*M86</f>
        <v>45934800</v>
      </c>
      <c r="O86" s="6">
        <v>64931200</v>
      </c>
      <c r="P86" s="7" t="s">
        <v>151</v>
      </c>
      <c r="Q86" s="5" t="s">
        <v>51</v>
      </c>
    </row>
    <row r="87" spans="1:17" ht="21" x14ac:dyDescent="0.6">
      <c r="A87" s="5">
        <v>72</v>
      </c>
      <c r="B87" s="5" t="s">
        <v>252</v>
      </c>
      <c r="C87" s="5" t="s">
        <v>253</v>
      </c>
      <c r="D87" s="5" t="s">
        <v>254</v>
      </c>
      <c r="E87" s="5" t="s">
        <v>251</v>
      </c>
      <c r="F87" s="6">
        <v>162</v>
      </c>
      <c r="G87" s="6">
        <v>107</v>
      </c>
      <c r="H87" s="6">
        <v>5</v>
      </c>
      <c r="I87" s="6">
        <v>2</v>
      </c>
      <c r="J87" s="6">
        <v>3</v>
      </c>
      <c r="K87" s="6">
        <v>2</v>
      </c>
      <c r="L87" s="6">
        <v>50000</v>
      </c>
      <c r="M87" s="6">
        <v>174</v>
      </c>
      <c r="N87" s="6">
        <f>L87*M87</f>
        <v>8700000</v>
      </c>
      <c r="O87" s="6">
        <v>119430400</v>
      </c>
      <c r="P87" s="7"/>
      <c r="Q87" s="5" t="s">
        <v>255</v>
      </c>
    </row>
    <row r="88" spans="1:17" ht="21" x14ac:dyDescent="0.6">
      <c r="A88" s="5">
        <v>73</v>
      </c>
      <c r="B88" s="5" t="s">
        <v>256</v>
      </c>
      <c r="C88" s="5" t="s">
        <v>257</v>
      </c>
      <c r="D88" s="5" t="s">
        <v>251</v>
      </c>
      <c r="E88" s="5" t="s">
        <v>251</v>
      </c>
      <c r="F88" s="6">
        <v>80</v>
      </c>
      <c r="G88" s="6">
        <v>39</v>
      </c>
      <c r="H88" s="6">
        <v>5</v>
      </c>
      <c r="I88" s="6">
        <v>1</v>
      </c>
      <c r="J88" s="6">
        <v>3</v>
      </c>
      <c r="K88" s="6">
        <v>1</v>
      </c>
      <c r="L88" s="6">
        <v>56850</v>
      </c>
      <c r="M88" s="6">
        <v>155</v>
      </c>
      <c r="N88" s="6">
        <f>L88*M88</f>
        <v>8811750</v>
      </c>
      <c r="O88" s="6">
        <v>25454900</v>
      </c>
      <c r="P88" s="7"/>
      <c r="Q88" s="5" t="s">
        <v>51</v>
      </c>
    </row>
    <row r="89" spans="1:17" ht="21" x14ac:dyDescent="0.6">
      <c r="A89" s="5">
        <v>74</v>
      </c>
      <c r="B89" s="5" t="s">
        <v>258</v>
      </c>
      <c r="C89" s="5" t="s">
        <v>259</v>
      </c>
      <c r="D89" s="5" t="s">
        <v>253</v>
      </c>
      <c r="E89" s="5" t="s">
        <v>251</v>
      </c>
      <c r="F89" s="6">
        <v>219</v>
      </c>
      <c r="G89" s="6">
        <v>129</v>
      </c>
      <c r="H89" s="6">
        <v>5</v>
      </c>
      <c r="I89" s="6">
        <v>3</v>
      </c>
      <c r="J89" s="6">
        <v>3</v>
      </c>
      <c r="K89" s="6">
        <v>1</v>
      </c>
      <c r="L89" s="6">
        <v>50000</v>
      </c>
      <c r="M89" s="6">
        <v>692</v>
      </c>
      <c r="N89" s="6">
        <f>L89*M89</f>
        <v>34600000</v>
      </c>
      <c r="O89" s="6">
        <v>222104200</v>
      </c>
      <c r="P89" s="7"/>
      <c r="Q89" s="5" t="s">
        <v>255</v>
      </c>
    </row>
    <row r="90" spans="1:17" ht="21" x14ac:dyDescent="0.6">
      <c r="A90" s="9"/>
      <c r="B90" s="9" t="s">
        <v>260</v>
      </c>
      <c r="C90" s="9"/>
      <c r="D90" s="9"/>
      <c r="E90" s="9">
        <f>COUNTIF(E86:E89,"កំរៀង")</f>
        <v>4</v>
      </c>
      <c r="F90" s="10">
        <f>SUM(F86:F89)</f>
        <v>534</v>
      </c>
      <c r="G90" s="10">
        <f>SUM(G86:G89)</f>
        <v>315</v>
      </c>
      <c r="H90" s="10">
        <f t="shared" ref="H90:K90" si="17">SUM(H86:H89)</f>
        <v>20</v>
      </c>
      <c r="I90" s="10">
        <f t="shared" si="17"/>
        <v>8</v>
      </c>
      <c r="J90" s="10">
        <f t="shared" si="17"/>
        <v>12</v>
      </c>
      <c r="K90" s="10">
        <f t="shared" si="17"/>
        <v>5</v>
      </c>
      <c r="L90" s="10"/>
      <c r="M90" s="10"/>
      <c r="N90" s="10">
        <f>SUM(N86:N89)</f>
        <v>98046550</v>
      </c>
      <c r="O90" s="10">
        <f>SUM(O86:O89)</f>
        <v>431920700</v>
      </c>
      <c r="P90" s="3"/>
      <c r="Q90" s="9"/>
    </row>
    <row r="91" spans="1:17" ht="21" x14ac:dyDescent="0.6">
      <c r="A91" s="5">
        <v>75</v>
      </c>
      <c r="B91" s="5" t="s">
        <v>261</v>
      </c>
      <c r="C91" s="5" t="s">
        <v>262</v>
      </c>
      <c r="D91" s="5" t="s">
        <v>262</v>
      </c>
      <c r="E91" s="5" t="s">
        <v>263</v>
      </c>
      <c r="F91" s="6">
        <v>163</v>
      </c>
      <c r="G91" s="6">
        <v>105</v>
      </c>
      <c r="H91" s="6">
        <v>5</v>
      </c>
      <c r="I91" s="6">
        <v>1</v>
      </c>
      <c r="J91" s="6">
        <v>3</v>
      </c>
      <c r="K91" s="6">
        <v>0</v>
      </c>
      <c r="L91" s="6">
        <v>50000</v>
      </c>
      <c r="M91" s="6">
        <v>3104</v>
      </c>
      <c r="N91" s="6">
        <f t="shared" ref="N91:N96" si="18">L91*M91</f>
        <v>155200000</v>
      </c>
      <c r="O91" s="6">
        <v>155200000</v>
      </c>
      <c r="P91" s="7"/>
      <c r="Q91" s="5" t="s">
        <v>264</v>
      </c>
    </row>
    <row r="92" spans="1:17" ht="21" x14ac:dyDescent="0.6">
      <c r="A92" s="5">
        <v>76</v>
      </c>
      <c r="B92" s="5" t="s">
        <v>265</v>
      </c>
      <c r="C92" s="5" t="s">
        <v>266</v>
      </c>
      <c r="D92" s="5" t="s">
        <v>262</v>
      </c>
      <c r="E92" s="5" t="s">
        <v>263</v>
      </c>
      <c r="F92" s="6">
        <v>121</v>
      </c>
      <c r="G92" s="6">
        <v>65</v>
      </c>
      <c r="H92" s="6">
        <v>5</v>
      </c>
      <c r="I92" s="6">
        <v>3</v>
      </c>
      <c r="J92" s="6">
        <v>3</v>
      </c>
      <c r="K92" s="6">
        <v>2</v>
      </c>
      <c r="L92" s="6">
        <v>50000</v>
      </c>
      <c r="M92" s="6">
        <v>416</v>
      </c>
      <c r="N92" s="6">
        <f t="shared" si="18"/>
        <v>20800000</v>
      </c>
      <c r="O92" s="6">
        <v>138625200</v>
      </c>
      <c r="P92" s="7"/>
      <c r="Q92" s="5" t="s">
        <v>152</v>
      </c>
    </row>
    <row r="93" spans="1:17" ht="21" x14ac:dyDescent="0.6">
      <c r="A93" s="5">
        <v>77</v>
      </c>
      <c r="B93" s="5" t="s">
        <v>267</v>
      </c>
      <c r="C93" s="5" t="s">
        <v>59</v>
      </c>
      <c r="D93" s="5" t="s">
        <v>268</v>
      </c>
      <c r="E93" s="5" t="s">
        <v>263</v>
      </c>
      <c r="F93" s="6">
        <v>113</v>
      </c>
      <c r="G93" s="6">
        <v>98</v>
      </c>
      <c r="H93" s="6">
        <v>5</v>
      </c>
      <c r="I93" s="6">
        <v>4</v>
      </c>
      <c r="J93" s="6">
        <v>3</v>
      </c>
      <c r="K93" s="6">
        <v>1</v>
      </c>
      <c r="L93" s="6">
        <v>20000</v>
      </c>
      <c r="M93" s="6">
        <v>1996</v>
      </c>
      <c r="N93" s="6">
        <f t="shared" si="18"/>
        <v>39920000</v>
      </c>
      <c r="O93" s="6">
        <v>175783400</v>
      </c>
      <c r="P93" s="7"/>
      <c r="Q93" s="5" t="s">
        <v>152</v>
      </c>
    </row>
    <row r="94" spans="1:17" ht="21" x14ac:dyDescent="0.6">
      <c r="A94" s="5">
        <v>78</v>
      </c>
      <c r="B94" s="5" t="s">
        <v>269</v>
      </c>
      <c r="C94" s="5" t="s">
        <v>270</v>
      </c>
      <c r="D94" s="5" t="s">
        <v>268</v>
      </c>
      <c r="E94" s="5" t="s">
        <v>263</v>
      </c>
      <c r="F94" s="6">
        <v>166</v>
      </c>
      <c r="G94" s="6">
        <v>99</v>
      </c>
      <c r="H94" s="6">
        <v>5</v>
      </c>
      <c r="I94" s="6">
        <v>1</v>
      </c>
      <c r="J94" s="6">
        <v>3</v>
      </c>
      <c r="K94" s="6">
        <v>1</v>
      </c>
      <c r="L94" s="6">
        <v>50000</v>
      </c>
      <c r="M94" s="6">
        <v>560</v>
      </c>
      <c r="N94" s="6">
        <f t="shared" si="18"/>
        <v>28000000</v>
      </c>
      <c r="O94" s="6">
        <v>420504200</v>
      </c>
      <c r="P94" s="7" t="s">
        <v>151</v>
      </c>
      <c r="Q94" s="5" t="s">
        <v>255</v>
      </c>
    </row>
    <row r="95" spans="1:17" ht="21" x14ac:dyDescent="0.6">
      <c r="A95" s="5">
        <v>79</v>
      </c>
      <c r="B95" s="5" t="s">
        <v>271</v>
      </c>
      <c r="C95" s="5" t="s">
        <v>128</v>
      </c>
      <c r="D95" s="5" t="s">
        <v>272</v>
      </c>
      <c r="E95" s="5" t="s">
        <v>263</v>
      </c>
      <c r="F95" s="6">
        <v>134</v>
      </c>
      <c r="G95" s="6">
        <v>73</v>
      </c>
      <c r="H95" s="6">
        <v>5</v>
      </c>
      <c r="I95" s="6">
        <v>2</v>
      </c>
      <c r="J95" s="6">
        <v>3</v>
      </c>
      <c r="K95" s="6">
        <v>0</v>
      </c>
      <c r="L95" s="6">
        <v>50000</v>
      </c>
      <c r="M95" s="6">
        <v>291</v>
      </c>
      <c r="N95" s="6">
        <f t="shared" si="18"/>
        <v>14550000</v>
      </c>
      <c r="O95" s="6">
        <v>109086200</v>
      </c>
      <c r="P95" s="7"/>
      <c r="Q95" s="5" t="s">
        <v>255</v>
      </c>
    </row>
    <row r="96" spans="1:17" ht="21" x14ac:dyDescent="0.6">
      <c r="A96" s="5">
        <v>80</v>
      </c>
      <c r="B96" s="5" t="s">
        <v>273</v>
      </c>
      <c r="C96" s="5" t="s">
        <v>274</v>
      </c>
      <c r="D96" s="5" t="s">
        <v>272</v>
      </c>
      <c r="E96" s="5" t="s">
        <v>263</v>
      </c>
      <c r="F96" s="6">
        <v>25</v>
      </c>
      <c r="G96" s="6">
        <v>22</v>
      </c>
      <c r="H96" s="6">
        <v>5</v>
      </c>
      <c r="I96" s="6">
        <v>4</v>
      </c>
      <c r="J96" s="6">
        <v>3</v>
      </c>
      <c r="K96" s="6">
        <v>3</v>
      </c>
      <c r="L96" s="6">
        <v>100000</v>
      </c>
      <c r="M96" s="6">
        <v>90</v>
      </c>
      <c r="N96" s="6">
        <f t="shared" si="18"/>
        <v>9000000</v>
      </c>
      <c r="O96" s="6">
        <v>11440000</v>
      </c>
      <c r="P96" s="7"/>
      <c r="Q96" s="5" t="s">
        <v>275</v>
      </c>
    </row>
    <row r="97" spans="1:17" ht="21" x14ac:dyDescent="0.6">
      <c r="A97" s="9"/>
      <c r="B97" s="9" t="s">
        <v>276</v>
      </c>
      <c r="C97" s="9"/>
      <c r="D97" s="9"/>
      <c r="E97" s="9">
        <f>COUNTIF(E91:E96,"ភ្នំព្រឹក")</f>
        <v>6</v>
      </c>
      <c r="F97" s="10">
        <f>SUM(F91:F96)</f>
        <v>722</v>
      </c>
      <c r="G97" s="10">
        <f>SUM(G91:G96)</f>
        <v>462</v>
      </c>
      <c r="H97" s="10">
        <f t="shared" ref="H97:K97" si="19">SUM(H91:H96)</f>
        <v>30</v>
      </c>
      <c r="I97" s="10">
        <f t="shared" si="19"/>
        <v>15</v>
      </c>
      <c r="J97" s="10">
        <f t="shared" si="19"/>
        <v>18</v>
      </c>
      <c r="K97" s="10">
        <f t="shared" si="19"/>
        <v>7</v>
      </c>
      <c r="L97" s="10"/>
      <c r="M97" s="10"/>
      <c r="N97" s="10">
        <f>SUM(N91:N96)</f>
        <v>267470000</v>
      </c>
      <c r="O97" s="10">
        <f>SUM(O91:O96)</f>
        <v>1010639000</v>
      </c>
      <c r="P97" s="3"/>
      <c r="Q97" s="9"/>
    </row>
    <row r="98" spans="1:17" ht="21" x14ac:dyDescent="0.6">
      <c r="A98" s="5">
        <v>81</v>
      </c>
      <c r="B98" s="5" t="s">
        <v>277</v>
      </c>
      <c r="C98" s="5" t="s">
        <v>278</v>
      </c>
      <c r="D98" s="5" t="s">
        <v>278</v>
      </c>
      <c r="E98" s="5" t="s">
        <v>279</v>
      </c>
      <c r="F98" s="6">
        <v>31</v>
      </c>
      <c r="G98" s="6">
        <v>0</v>
      </c>
      <c r="H98" s="6">
        <v>5</v>
      </c>
      <c r="I98" s="6">
        <v>0</v>
      </c>
      <c r="J98" s="6">
        <v>3</v>
      </c>
      <c r="K98" s="6">
        <v>0</v>
      </c>
      <c r="L98" s="6">
        <v>100000</v>
      </c>
      <c r="M98" s="6">
        <v>137</v>
      </c>
      <c r="N98" s="6">
        <f>L98*M98</f>
        <v>13700000</v>
      </c>
      <c r="O98" s="6">
        <v>13700000</v>
      </c>
      <c r="P98" s="8">
        <v>43498</v>
      </c>
      <c r="Q98" s="5" t="s">
        <v>264</v>
      </c>
    </row>
    <row r="99" spans="1:17" ht="21" x14ac:dyDescent="0.6">
      <c r="A99" s="5">
        <v>82</v>
      </c>
      <c r="B99" s="5" t="s">
        <v>280</v>
      </c>
      <c r="C99" s="5" t="s">
        <v>281</v>
      </c>
      <c r="D99" s="5" t="s">
        <v>279</v>
      </c>
      <c r="E99" s="5" t="s">
        <v>279</v>
      </c>
      <c r="F99" s="6">
        <v>36</v>
      </c>
      <c r="G99" s="6">
        <v>16</v>
      </c>
      <c r="H99" s="6">
        <v>5</v>
      </c>
      <c r="I99" s="6">
        <v>1</v>
      </c>
      <c r="J99" s="6">
        <v>3</v>
      </c>
      <c r="K99" s="6">
        <v>1</v>
      </c>
      <c r="L99" s="6">
        <v>120000</v>
      </c>
      <c r="M99" s="6">
        <v>193</v>
      </c>
      <c r="N99" s="6">
        <f>L99*M99</f>
        <v>23160000</v>
      </c>
      <c r="O99" s="6">
        <v>37499280</v>
      </c>
      <c r="P99" s="7"/>
      <c r="Q99" s="5" t="s">
        <v>25</v>
      </c>
    </row>
    <row r="100" spans="1:17" ht="21" x14ac:dyDescent="0.6">
      <c r="A100" s="5">
        <v>83</v>
      </c>
      <c r="B100" s="5" t="s">
        <v>282</v>
      </c>
      <c r="C100" s="5" t="s">
        <v>283</v>
      </c>
      <c r="D100" s="5" t="s">
        <v>284</v>
      </c>
      <c r="E100" s="5" t="s">
        <v>279</v>
      </c>
      <c r="F100" s="6">
        <v>131</v>
      </c>
      <c r="G100" s="6">
        <v>114</v>
      </c>
      <c r="H100" s="6">
        <v>5</v>
      </c>
      <c r="I100" s="6">
        <v>4</v>
      </c>
      <c r="J100" s="6">
        <v>3</v>
      </c>
      <c r="K100" s="6">
        <v>3</v>
      </c>
      <c r="L100" s="6">
        <v>50000</v>
      </c>
      <c r="M100" s="6">
        <v>982</v>
      </c>
      <c r="N100" s="6">
        <f>L100*M100</f>
        <v>49100000</v>
      </c>
      <c r="O100" s="6">
        <v>194355800</v>
      </c>
      <c r="P100" s="7"/>
      <c r="Q100" s="5" t="s">
        <v>255</v>
      </c>
    </row>
    <row r="101" spans="1:17" ht="21" x14ac:dyDescent="0.6">
      <c r="A101" s="5">
        <v>84</v>
      </c>
      <c r="B101" s="5" t="s">
        <v>285</v>
      </c>
      <c r="C101" s="5" t="s">
        <v>286</v>
      </c>
      <c r="D101" s="5" t="s">
        <v>287</v>
      </c>
      <c r="E101" s="5" t="s">
        <v>279</v>
      </c>
      <c r="F101" s="6">
        <v>288</v>
      </c>
      <c r="G101" s="6">
        <v>152</v>
      </c>
      <c r="H101" s="6">
        <v>5</v>
      </c>
      <c r="I101" s="6">
        <v>3</v>
      </c>
      <c r="J101" s="6">
        <v>3</v>
      </c>
      <c r="K101" s="6">
        <v>1</v>
      </c>
      <c r="L101" s="6">
        <v>100000</v>
      </c>
      <c r="M101" s="6">
        <v>685</v>
      </c>
      <c r="N101" s="6">
        <f>L101*M101</f>
        <v>68500000</v>
      </c>
      <c r="O101" s="6">
        <v>283500000</v>
      </c>
      <c r="P101" s="7"/>
      <c r="Q101" s="5" t="s">
        <v>255</v>
      </c>
    </row>
    <row r="102" spans="1:17" ht="21" x14ac:dyDescent="0.6">
      <c r="A102" s="5">
        <v>85</v>
      </c>
      <c r="B102" s="5" t="s">
        <v>288</v>
      </c>
      <c r="C102" s="5" t="s">
        <v>278</v>
      </c>
      <c r="D102" s="5" t="s">
        <v>278</v>
      </c>
      <c r="E102" s="5" t="s">
        <v>279</v>
      </c>
      <c r="F102" s="6">
        <v>217</v>
      </c>
      <c r="G102" s="6">
        <v>190</v>
      </c>
      <c r="H102" s="6">
        <v>5</v>
      </c>
      <c r="I102" s="6">
        <v>4</v>
      </c>
      <c r="J102" s="6">
        <v>3</v>
      </c>
      <c r="K102" s="6">
        <v>2</v>
      </c>
      <c r="L102" s="6">
        <v>60000</v>
      </c>
      <c r="M102" s="6">
        <v>1502</v>
      </c>
      <c r="N102" s="6">
        <f>L102*M102</f>
        <v>90120000</v>
      </c>
      <c r="O102" s="6">
        <v>343957100</v>
      </c>
      <c r="P102" s="7"/>
      <c r="Q102" s="5" t="s">
        <v>255</v>
      </c>
    </row>
    <row r="103" spans="1:17" ht="21" x14ac:dyDescent="0.6">
      <c r="A103" s="9"/>
      <c r="B103" s="9" t="s">
        <v>289</v>
      </c>
      <c r="C103" s="9"/>
      <c r="D103" s="9"/>
      <c r="E103" s="9">
        <f>COUNTIF(E98:E102,"សំពៅលូន")</f>
        <v>5</v>
      </c>
      <c r="F103" s="10">
        <f>SUM(F98:F102)</f>
        <v>703</v>
      </c>
      <c r="G103" s="10">
        <f>SUM(G98:G102)</f>
        <v>472</v>
      </c>
      <c r="H103" s="10">
        <f t="shared" ref="H103:K103" si="20">SUM(H98:H102)</f>
        <v>25</v>
      </c>
      <c r="I103" s="10">
        <f t="shared" si="20"/>
        <v>12</v>
      </c>
      <c r="J103" s="10">
        <f t="shared" si="20"/>
        <v>15</v>
      </c>
      <c r="K103" s="10">
        <f t="shared" si="20"/>
        <v>7</v>
      </c>
      <c r="L103" s="10"/>
      <c r="M103" s="10"/>
      <c r="N103" s="10">
        <f>SUM(N98:N102)</f>
        <v>244580000</v>
      </c>
      <c r="O103" s="10">
        <f>SUM(O98:O102)</f>
        <v>873012180</v>
      </c>
      <c r="P103" s="3"/>
      <c r="Q103" s="9"/>
    </row>
    <row r="104" spans="1:17" ht="21" x14ac:dyDescent="0.6">
      <c r="A104" s="5">
        <v>86</v>
      </c>
      <c r="B104" s="5" t="s">
        <v>290</v>
      </c>
      <c r="C104" s="5" t="s">
        <v>291</v>
      </c>
      <c r="D104" s="5" t="s">
        <v>292</v>
      </c>
      <c r="E104" s="5" t="s">
        <v>293</v>
      </c>
      <c r="F104" s="6">
        <v>67</v>
      </c>
      <c r="G104" s="6">
        <v>37</v>
      </c>
      <c r="H104" s="6">
        <v>7</v>
      </c>
      <c r="I104" s="6">
        <v>3</v>
      </c>
      <c r="J104" s="6">
        <v>3</v>
      </c>
      <c r="K104" s="6">
        <v>1</v>
      </c>
      <c r="L104" s="6">
        <v>100000</v>
      </c>
      <c r="M104" s="6">
        <v>86</v>
      </c>
      <c r="N104" s="6">
        <f>L104*M104</f>
        <v>8600000</v>
      </c>
      <c r="O104" s="6">
        <v>9950000</v>
      </c>
      <c r="P104" s="7"/>
      <c r="Q104" s="5" t="s">
        <v>46</v>
      </c>
    </row>
    <row r="105" spans="1:17" ht="21" x14ac:dyDescent="0.6">
      <c r="A105" s="5">
        <v>87</v>
      </c>
      <c r="B105" s="5" t="s">
        <v>294</v>
      </c>
      <c r="C105" s="5" t="s">
        <v>295</v>
      </c>
      <c r="D105" s="5" t="s">
        <v>296</v>
      </c>
      <c r="E105" s="5" t="s">
        <v>293</v>
      </c>
      <c r="F105" s="6">
        <v>113</v>
      </c>
      <c r="G105" s="6">
        <v>80</v>
      </c>
      <c r="H105" s="6">
        <v>5</v>
      </c>
      <c r="I105" s="6">
        <v>2</v>
      </c>
      <c r="J105" s="6">
        <v>3</v>
      </c>
      <c r="K105" s="6">
        <v>3</v>
      </c>
      <c r="L105" s="6">
        <v>50000</v>
      </c>
      <c r="M105" s="6">
        <v>208</v>
      </c>
      <c r="N105" s="6">
        <f>L105*M105</f>
        <v>10400000</v>
      </c>
      <c r="O105" s="6">
        <v>41320000</v>
      </c>
      <c r="P105" s="7"/>
      <c r="Q105" s="5" t="s">
        <v>297</v>
      </c>
    </row>
    <row r="106" spans="1:17" ht="21" x14ac:dyDescent="0.6">
      <c r="A106" s="9"/>
      <c r="B106" s="9" t="s">
        <v>298</v>
      </c>
      <c r="C106" s="9"/>
      <c r="D106" s="9"/>
      <c r="E106" s="9">
        <f>COUNTIF(E104:E105,"បាត់ដំបង")</f>
        <v>2</v>
      </c>
      <c r="F106" s="10">
        <f>SUM(F104:F105)</f>
        <v>180</v>
      </c>
      <c r="G106" s="10">
        <f>SUM(G104:G105)</f>
        <v>117</v>
      </c>
      <c r="H106" s="10">
        <f t="shared" ref="H106:M106" si="21">SUM(H104:H105)</f>
        <v>12</v>
      </c>
      <c r="I106" s="10">
        <f t="shared" si="21"/>
        <v>5</v>
      </c>
      <c r="J106" s="10">
        <f t="shared" si="21"/>
        <v>6</v>
      </c>
      <c r="K106" s="10">
        <f t="shared" si="21"/>
        <v>4</v>
      </c>
      <c r="L106" s="10"/>
      <c r="M106" s="10">
        <f t="shared" si="21"/>
        <v>294</v>
      </c>
      <c r="N106" s="10">
        <f>SUM(N104:N105)</f>
        <v>19000000</v>
      </c>
      <c r="O106" s="10">
        <f>SUM(O104:O105)</f>
        <v>51270000</v>
      </c>
      <c r="P106" s="3"/>
      <c r="Q106" s="9"/>
    </row>
    <row r="107" spans="1:17" ht="21" x14ac:dyDescent="0.6">
      <c r="A107" s="9"/>
      <c r="B107" s="9" t="s">
        <v>14</v>
      </c>
      <c r="C107" s="9"/>
      <c r="D107" s="9"/>
      <c r="E107" s="10">
        <f>SUM(E10+E85+E77+E41+E106+E71+E57+E50+E36+E19+E103+E90+E97+E26)</f>
        <v>88</v>
      </c>
      <c r="F107" s="10">
        <f>SUM(F10+F85+F77+F41+F106+F71+F57+F50+F36+F19+F103+F90+F97+F26)</f>
        <v>22087</v>
      </c>
      <c r="G107" s="10">
        <f>SUM(G10+G85+G77+G41+G106+G71+G57+G50+G36+G19+G103+G90+G97+G26)</f>
        <v>13056</v>
      </c>
      <c r="H107" s="10"/>
      <c r="I107" s="10"/>
      <c r="J107" s="10"/>
      <c r="K107" s="10"/>
      <c r="L107" s="10">
        <v>0</v>
      </c>
      <c r="M107" s="10">
        <v>0</v>
      </c>
      <c r="N107" s="10">
        <f>SUM(N10+N85+N77+N41+N106+N71+N57+N50+N36+N19+N103+N90+N97+N26)</f>
        <v>2757313071.5</v>
      </c>
      <c r="O107" s="10">
        <f>SUM(O10+O85+O77+O41+O106+O71+O57+O50+O36+O19+O103+O90+O97+O26)</f>
        <v>8704277328.5699997</v>
      </c>
      <c r="P107" s="3">
        <f>COUNTA(P5:P106)</f>
        <v>40</v>
      </c>
      <c r="Q107" s="9"/>
    </row>
    <row r="108" spans="1:17" ht="21" x14ac:dyDescent="0.6">
      <c r="A108" s="2"/>
      <c r="B108" s="14"/>
      <c r="C108" s="2"/>
      <c r="D108" s="2"/>
      <c r="E108" s="2"/>
      <c r="F108" s="2"/>
      <c r="G108" s="2"/>
      <c r="H108" s="2"/>
      <c r="I108" s="2"/>
      <c r="J108" s="2"/>
      <c r="K108" s="2"/>
      <c r="L108" s="11"/>
      <c r="M108" s="11"/>
      <c r="N108" s="11"/>
      <c r="O108" s="2"/>
      <c r="P108" s="15">
        <f>P107*100/88</f>
        <v>45.454545454545453</v>
      </c>
      <c r="Q108" s="2"/>
    </row>
    <row r="109" spans="1:17" ht="21" x14ac:dyDescent="0.6">
      <c r="A109" s="2"/>
      <c r="B109" s="14"/>
      <c r="C109" s="2"/>
      <c r="D109" s="2"/>
      <c r="E109" s="2"/>
      <c r="F109" s="2"/>
      <c r="G109" s="2"/>
      <c r="H109" s="2"/>
      <c r="I109" s="2"/>
      <c r="J109" s="2"/>
      <c r="K109" s="2"/>
      <c r="L109" s="11"/>
      <c r="M109" s="11"/>
      <c r="N109" s="11">
        <f>L107*M107</f>
        <v>0</v>
      </c>
      <c r="O109" s="2"/>
      <c r="P109" s="16"/>
      <c r="Q109" s="2"/>
    </row>
  </sheetData>
  <mergeCells count="13">
    <mergeCell ref="A1:Q1"/>
    <mergeCell ref="Q3:Q4"/>
    <mergeCell ref="P3:P4"/>
    <mergeCell ref="O3:O4"/>
    <mergeCell ref="L3:L4"/>
    <mergeCell ref="M3:M4"/>
    <mergeCell ref="N3:N4"/>
    <mergeCell ref="F3:G3"/>
    <mergeCell ref="H3:I3"/>
    <mergeCell ref="J3:K3"/>
    <mergeCell ref="A3:A4"/>
    <mergeCell ref="B3:B4"/>
    <mergeCell ref="C3:E3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</dc:creator>
  <cp:lastModifiedBy>NaNa</cp:lastModifiedBy>
  <dcterms:created xsi:type="dcterms:W3CDTF">2019-03-20T02:58:40Z</dcterms:created>
  <dcterms:modified xsi:type="dcterms:W3CDTF">2019-03-20T07:40:33Z</dcterms:modified>
</cp:coreProperties>
</file>